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reenwood\Desktop\"/>
    </mc:Choice>
  </mc:AlternateContent>
  <xr:revisionPtr revIDLastSave="0" documentId="8_{2A65B082-20CF-43AA-B0F0-D498D986F886}" xr6:coauthVersionLast="47" xr6:coauthVersionMax="47" xr10:uidLastSave="{00000000-0000-0000-0000-000000000000}"/>
  <bookViews>
    <workbookView xWindow="810" yWindow="195" windowWidth="20025" windowHeight="12300" xr2:uid="{00000000-000D-0000-FFFF-FFFF00000000}"/>
  </bookViews>
  <sheets>
    <sheet name="Summary" sheetId="9" r:id="rId1"/>
    <sheet name="Mar 2020 VM-20 (and VM-21) " sheetId="8" r:id="rId2"/>
    <sheet name="Mar 2021 VM-20 (and VM-21)" sheetId="7" r:id="rId3"/>
    <sheet name="Mar 2020 VM-22" sheetId="10" r:id="rId4"/>
    <sheet name="Mar 2021 VM-22" sheetId="12" r:id="rId5"/>
    <sheet name="Mar 2020 LT Spreads" sheetId="13" r:id="rId6"/>
    <sheet name="Mar 2021 LT Spreads" sheetId="1" r:id="rId7"/>
    <sheet name="03312021 Spreads" sheetId="5" r:id="rId8"/>
    <sheet name="03312020 Spreads" sheetId="6" r:id="rId9"/>
    <sheet name="Mar 2021 Defaults" sheetId="3" r:id="rId10"/>
    <sheet name="Mar 2020 Defaults " sheetId="14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6" i="12" l="1"/>
  <c r="U16" i="12"/>
  <c r="V15" i="12"/>
  <c r="U15" i="12"/>
  <c r="U14" i="12"/>
  <c r="V12" i="12"/>
  <c r="U12" i="12"/>
  <c r="V11" i="12"/>
  <c r="U11" i="12"/>
  <c r="X10" i="12"/>
  <c r="W10" i="12"/>
  <c r="V10" i="12"/>
  <c r="U10" i="12"/>
  <c r="X9" i="12"/>
  <c r="W9" i="12"/>
  <c r="V9" i="12"/>
  <c r="U9" i="12"/>
  <c r="X8" i="12"/>
  <c r="W8" i="12"/>
  <c r="V8" i="12"/>
  <c r="U8" i="12"/>
  <c r="C16" i="12"/>
  <c r="X16" i="12" s="1"/>
  <c r="C15" i="12"/>
  <c r="X15" i="12" s="1"/>
  <c r="C14" i="12"/>
  <c r="X14" i="12" s="1"/>
  <c r="C13" i="12"/>
  <c r="X13" i="12" s="1"/>
  <c r="C12" i="12"/>
  <c r="X12" i="12" s="1"/>
  <c r="C11" i="12"/>
  <c r="X11" i="12" s="1"/>
  <c r="X9" i="10"/>
  <c r="X10" i="10"/>
  <c r="X14" i="10"/>
  <c r="X8" i="10"/>
  <c r="W16" i="10"/>
  <c r="W15" i="10"/>
  <c r="V15" i="10"/>
  <c r="V14" i="10"/>
  <c r="U14" i="10"/>
  <c r="W12" i="10"/>
  <c r="W10" i="10"/>
  <c r="V10" i="10"/>
  <c r="U10" i="10"/>
  <c r="W9" i="10"/>
  <c r="V9" i="10"/>
  <c r="U9" i="10"/>
  <c r="W8" i="10"/>
  <c r="V8" i="10"/>
  <c r="U8" i="10"/>
  <c r="L16" i="10"/>
  <c r="M15" i="10"/>
  <c r="L15" i="10"/>
  <c r="M14" i="10"/>
  <c r="L14" i="10"/>
  <c r="L12" i="10"/>
  <c r="M10" i="10"/>
  <c r="L10" i="10"/>
  <c r="K10" i="10"/>
  <c r="J10" i="10"/>
  <c r="M9" i="10"/>
  <c r="L9" i="10"/>
  <c r="K9" i="10"/>
  <c r="J9" i="10"/>
  <c r="M8" i="10"/>
  <c r="L8" i="10"/>
  <c r="K8" i="10"/>
  <c r="J8" i="10"/>
  <c r="G16" i="10"/>
  <c r="H15" i="10"/>
  <c r="G15" i="10"/>
  <c r="H14" i="10"/>
  <c r="G14" i="10"/>
  <c r="G12" i="10"/>
  <c r="H10" i="10"/>
  <c r="G10" i="10"/>
  <c r="F10" i="10"/>
  <c r="E10" i="10"/>
  <c r="H9" i="10"/>
  <c r="G9" i="10"/>
  <c r="F9" i="10"/>
  <c r="E9" i="10"/>
  <c r="H8" i="10"/>
  <c r="G8" i="10"/>
  <c r="F8" i="10"/>
  <c r="E8" i="10"/>
  <c r="C12" i="10"/>
  <c r="V12" i="10" s="1"/>
  <c r="C13" i="10"/>
  <c r="W13" i="10" s="1"/>
  <c r="C14" i="10"/>
  <c r="K14" i="10" s="1"/>
  <c r="C15" i="10"/>
  <c r="X15" i="10" s="1"/>
  <c r="C16" i="10"/>
  <c r="V16" i="10" s="1"/>
  <c r="C11" i="10"/>
  <c r="X11" i="10" s="1"/>
  <c r="X12" i="7"/>
  <c r="W12" i="7"/>
  <c r="V12" i="7"/>
  <c r="U12" i="7"/>
  <c r="X9" i="7"/>
  <c r="W9" i="7"/>
  <c r="V9" i="7"/>
  <c r="U9" i="7"/>
  <c r="X12" i="8"/>
  <c r="X9" i="8"/>
  <c r="W12" i="8"/>
  <c r="V12" i="8"/>
  <c r="U12" i="8"/>
  <c r="W9" i="8"/>
  <c r="V9" i="8"/>
  <c r="U9" i="8"/>
  <c r="M12" i="8"/>
  <c r="L12" i="8"/>
  <c r="K12" i="8"/>
  <c r="J12" i="8"/>
  <c r="M9" i="8"/>
  <c r="L9" i="8"/>
  <c r="K9" i="8"/>
  <c r="J9" i="8"/>
  <c r="H12" i="8"/>
  <c r="G12" i="8"/>
  <c r="F12" i="8"/>
  <c r="E12" i="8"/>
  <c r="F9" i="8"/>
  <c r="G9" i="8"/>
  <c r="H9" i="8"/>
  <c r="E9" i="8"/>
  <c r="G11" i="10" l="1"/>
  <c r="G13" i="10"/>
  <c r="L11" i="10"/>
  <c r="L13" i="10"/>
  <c r="V11" i="10"/>
  <c r="H12" i="10"/>
  <c r="H13" i="10"/>
  <c r="H16" i="10"/>
  <c r="M11" i="10"/>
  <c r="M13" i="10"/>
  <c r="W11" i="10"/>
  <c r="U13" i="10"/>
  <c r="V13" i="12"/>
  <c r="V17" i="12" s="1"/>
  <c r="E11" i="10"/>
  <c r="E12" i="10"/>
  <c r="E13" i="10"/>
  <c r="E14" i="10"/>
  <c r="E15" i="10"/>
  <c r="E16" i="10"/>
  <c r="J11" i="10"/>
  <c r="J12" i="10"/>
  <c r="J13" i="10"/>
  <c r="J14" i="10"/>
  <c r="J15" i="10"/>
  <c r="J16" i="10"/>
  <c r="U12" i="10"/>
  <c r="V13" i="10"/>
  <c r="W14" i="10"/>
  <c r="U16" i="10"/>
  <c r="X16" i="10"/>
  <c r="X12" i="10"/>
  <c r="W11" i="12"/>
  <c r="W17" i="12" s="1"/>
  <c r="W12" i="12"/>
  <c r="W13" i="12"/>
  <c r="W14" i="12"/>
  <c r="W15" i="12"/>
  <c r="W16" i="12"/>
  <c r="U17" i="12"/>
  <c r="U13" i="12"/>
  <c r="H11" i="10"/>
  <c r="M12" i="10"/>
  <c r="M16" i="10"/>
  <c r="X13" i="10"/>
  <c r="V14" i="12"/>
  <c r="F11" i="10"/>
  <c r="F12" i="10"/>
  <c r="F13" i="10"/>
  <c r="F14" i="10"/>
  <c r="F15" i="10"/>
  <c r="F16" i="10"/>
  <c r="K11" i="10"/>
  <c r="K12" i="10"/>
  <c r="K13" i="10"/>
  <c r="K15" i="10"/>
  <c r="K16" i="10"/>
  <c r="U11" i="10"/>
  <c r="U15" i="10"/>
  <c r="X17" i="12"/>
  <c r="AE16" i="12"/>
  <c r="H16" i="12" s="1"/>
  <c r="AD16" i="12"/>
  <c r="G16" i="12" s="1"/>
  <c r="AC16" i="12"/>
  <c r="F16" i="12" s="1"/>
  <c r="AB16" i="12"/>
  <c r="E16" i="12" s="1"/>
  <c r="AE15" i="12"/>
  <c r="H15" i="12" s="1"/>
  <c r="AD15" i="12"/>
  <c r="G15" i="12" s="1"/>
  <c r="AC15" i="12"/>
  <c r="F15" i="12" s="1"/>
  <c r="AB15" i="12"/>
  <c r="E15" i="12" s="1"/>
  <c r="AE14" i="12"/>
  <c r="H14" i="12" s="1"/>
  <c r="AD14" i="12"/>
  <c r="G14" i="12" s="1"/>
  <c r="AC14" i="12"/>
  <c r="F14" i="12" s="1"/>
  <c r="AB14" i="12"/>
  <c r="E14" i="12" s="1"/>
  <c r="AE13" i="12"/>
  <c r="H13" i="12" s="1"/>
  <c r="AD13" i="12"/>
  <c r="G13" i="12" s="1"/>
  <c r="AC13" i="12"/>
  <c r="F13" i="12" s="1"/>
  <c r="AB13" i="12"/>
  <c r="E13" i="12" s="1"/>
  <c r="AE12" i="12"/>
  <c r="H12" i="12" s="1"/>
  <c r="AD12" i="12"/>
  <c r="G12" i="12" s="1"/>
  <c r="AC12" i="12"/>
  <c r="F12" i="12" s="1"/>
  <c r="AB12" i="12"/>
  <c r="E12" i="12" s="1"/>
  <c r="AE11" i="12"/>
  <c r="H11" i="12" s="1"/>
  <c r="AD11" i="12"/>
  <c r="G11" i="12" s="1"/>
  <c r="AC11" i="12"/>
  <c r="F11" i="12" s="1"/>
  <c r="AB11" i="12"/>
  <c r="E11" i="12" s="1"/>
  <c r="AE10" i="12"/>
  <c r="H10" i="12" s="1"/>
  <c r="AD10" i="12"/>
  <c r="G10" i="12" s="1"/>
  <c r="AC10" i="12"/>
  <c r="F10" i="12" s="1"/>
  <c r="AB10" i="12"/>
  <c r="E10" i="12" s="1"/>
  <c r="AE9" i="12"/>
  <c r="H9" i="12" s="1"/>
  <c r="AD9" i="12"/>
  <c r="G9" i="12" s="1"/>
  <c r="AC9" i="12"/>
  <c r="F9" i="12" s="1"/>
  <c r="AB9" i="12"/>
  <c r="E9" i="12" s="1"/>
  <c r="AE8" i="12"/>
  <c r="H8" i="12" s="1"/>
  <c r="AD8" i="12"/>
  <c r="G8" i="12" s="1"/>
  <c r="AC8" i="12"/>
  <c r="F8" i="12" s="1"/>
  <c r="F17" i="12" s="1"/>
  <c r="AB8" i="12"/>
  <c r="E8" i="12" s="1"/>
  <c r="E17" i="12" s="1"/>
  <c r="AE7" i="12"/>
  <c r="AD7" i="12"/>
  <c r="AC7" i="12"/>
  <c r="AB7" i="12"/>
  <c r="AL16" i="12"/>
  <c r="M16" i="12" s="1"/>
  <c r="AK16" i="12"/>
  <c r="L16" i="12" s="1"/>
  <c r="AJ16" i="12"/>
  <c r="K16" i="12" s="1"/>
  <c r="AI16" i="12"/>
  <c r="J16" i="12" s="1"/>
  <c r="AL15" i="12"/>
  <c r="M15" i="12" s="1"/>
  <c r="AK15" i="12"/>
  <c r="L15" i="12" s="1"/>
  <c r="AJ15" i="12"/>
  <c r="K15" i="12" s="1"/>
  <c r="AI15" i="12"/>
  <c r="J15" i="12" s="1"/>
  <c r="AL14" i="12"/>
  <c r="M14" i="12" s="1"/>
  <c r="AK14" i="12"/>
  <c r="L14" i="12" s="1"/>
  <c r="AJ14" i="12"/>
  <c r="K14" i="12" s="1"/>
  <c r="AI14" i="12"/>
  <c r="J14" i="12" s="1"/>
  <c r="AL13" i="12"/>
  <c r="M13" i="12" s="1"/>
  <c r="AK13" i="12"/>
  <c r="L13" i="12" s="1"/>
  <c r="AJ13" i="12"/>
  <c r="K13" i="12" s="1"/>
  <c r="AI13" i="12"/>
  <c r="J13" i="12" s="1"/>
  <c r="AL12" i="12"/>
  <c r="M12" i="12" s="1"/>
  <c r="AK12" i="12"/>
  <c r="L12" i="12" s="1"/>
  <c r="AJ12" i="12"/>
  <c r="K12" i="12" s="1"/>
  <c r="AI12" i="12"/>
  <c r="J12" i="12" s="1"/>
  <c r="AL11" i="12"/>
  <c r="M11" i="12" s="1"/>
  <c r="AK11" i="12"/>
  <c r="L11" i="12" s="1"/>
  <c r="AJ11" i="12"/>
  <c r="K11" i="12" s="1"/>
  <c r="AI11" i="12"/>
  <c r="J11" i="12" s="1"/>
  <c r="AL10" i="12"/>
  <c r="M10" i="12" s="1"/>
  <c r="AK10" i="12"/>
  <c r="L10" i="12" s="1"/>
  <c r="AJ10" i="12"/>
  <c r="K10" i="12" s="1"/>
  <c r="AI10" i="12"/>
  <c r="J10" i="12" s="1"/>
  <c r="AL9" i="12"/>
  <c r="M9" i="12" s="1"/>
  <c r="AK9" i="12"/>
  <c r="L9" i="12" s="1"/>
  <c r="AJ9" i="12"/>
  <c r="K9" i="12" s="1"/>
  <c r="AI9" i="12"/>
  <c r="J9" i="12" s="1"/>
  <c r="AL8" i="12"/>
  <c r="M8" i="12" s="1"/>
  <c r="M17" i="12" s="1"/>
  <c r="AK8" i="12"/>
  <c r="L8" i="12" s="1"/>
  <c r="L17" i="12" s="1"/>
  <c r="AJ8" i="12"/>
  <c r="K8" i="12" s="1"/>
  <c r="K17" i="12" s="1"/>
  <c r="AI8" i="12"/>
  <c r="J8" i="12" s="1"/>
  <c r="J17" i="12" s="1"/>
  <c r="AL7" i="12"/>
  <c r="AK7" i="12"/>
  <c r="AJ7" i="12"/>
  <c r="AI7" i="12"/>
  <c r="H17" i="10"/>
  <c r="R29" i="10" s="1"/>
  <c r="AI7" i="7"/>
  <c r="AJ7" i="7"/>
  <c r="AK7" i="7"/>
  <c r="AL7" i="7"/>
  <c r="AI8" i="7"/>
  <c r="AJ8" i="7"/>
  <c r="AK8" i="7"/>
  <c r="AL8" i="7"/>
  <c r="AI9" i="7"/>
  <c r="J9" i="7" s="1"/>
  <c r="AJ9" i="7"/>
  <c r="K9" i="7" s="1"/>
  <c r="AK9" i="7"/>
  <c r="L9" i="7" s="1"/>
  <c r="AL9" i="7"/>
  <c r="M9" i="7" s="1"/>
  <c r="AI10" i="7"/>
  <c r="AJ10" i="7"/>
  <c r="AK10" i="7"/>
  <c r="AL10" i="7"/>
  <c r="AI11" i="7"/>
  <c r="AJ11" i="7"/>
  <c r="AK11" i="7"/>
  <c r="AL11" i="7"/>
  <c r="AI12" i="7"/>
  <c r="J12" i="7" s="1"/>
  <c r="AJ12" i="7"/>
  <c r="K12" i="7" s="1"/>
  <c r="AK12" i="7"/>
  <c r="L12" i="7" s="1"/>
  <c r="AL12" i="7"/>
  <c r="M12" i="7" s="1"/>
  <c r="AI13" i="7"/>
  <c r="AJ13" i="7"/>
  <c r="AK13" i="7"/>
  <c r="AL13" i="7"/>
  <c r="AI14" i="7"/>
  <c r="AJ14" i="7"/>
  <c r="AK14" i="7"/>
  <c r="AL14" i="7"/>
  <c r="AI15" i="7"/>
  <c r="AJ15" i="7"/>
  <c r="AK15" i="7"/>
  <c r="AL15" i="7"/>
  <c r="AI16" i="7"/>
  <c r="AJ16" i="7"/>
  <c r="AK16" i="7"/>
  <c r="AL16" i="7"/>
  <c r="H17" i="12" l="1"/>
  <c r="O14" i="12"/>
  <c r="O16" i="12"/>
  <c r="G17" i="12"/>
  <c r="Q29" i="12" s="1"/>
  <c r="P10" i="12"/>
  <c r="P12" i="12"/>
  <c r="P14" i="12"/>
  <c r="P16" i="12"/>
  <c r="Q10" i="12"/>
  <c r="Q12" i="12"/>
  <c r="Q14" i="12"/>
  <c r="Q16" i="12"/>
  <c r="R10" i="12"/>
  <c r="R12" i="12"/>
  <c r="R14" i="12"/>
  <c r="R16" i="12"/>
  <c r="O12" i="12"/>
  <c r="O9" i="12"/>
  <c r="O11" i="12"/>
  <c r="O13" i="12"/>
  <c r="O15" i="12"/>
  <c r="R8" i="12"/>
  <c r="P9" i="12"/>
  <c r="P11" i="12"/>
  <c r="P13" i="12"/>
  <c r="P15" i="12"/>
  <c r="Q8" i="12"/>
  <c r="Q9" i="12"/>
  <c r="Q11" i="12"/>
  <c r="Q13" i="12"/>
  <c r="Q15" i="12"/>
  <c r="P8" i="12"/>
  <c r="P17" i="12" s="1"/>
  <c r="O10" i="12"/>
  <c r="R9" i="12"/>
  <c r="R11" i="12"/>
  <c r="R13" i="12"/>
  <c r="R15" i="12"/>
  <c r="O8" i="12"/>
  <c r="U25" i="12"/>
  <c r="Q16" i="10"/>
  <c r="P16" i="10"/>
  <c r="R15" i="10"/>
  <c r="Q15" i="10"/>
  <c r="O16" i="10"/>
  <c r="P15" i="10"/>
  <c r="R16" i="10"/>
  <c r="O15" i="10"/>
  <c r="Q14" i="10"/>
  <c r="R14" i="10"/>
  <c r="O14" i="10"/>
  <c r="P14" i="10"/>
  <c r="R10" i="10"/>
  <c r="Q9" i="10"/>
  <c r="M17" i="10"/>
  <c r="U17" i="10"/>
  <c r="U25" i="10" s="1"/>
  <c r="K17" i="10"/>
  <c r="W17" i="10"/>
  <c r="W25" i="10" s="1"/>
  <c r="V17" i="10"/>
  <c r="V25" i="10" s="1"/>
  <c r="W17" i="8"/>
  <c r="W25" i="8" s="1"/>
  <c r="X17" i="8"/>
  <c r="X25" i="8" s="1"/>
  <c r="V17" i="8"/>
  <c r="V25" i="8" s="1"/>
  <c r="U17" i="8"/>
  <c r="U25" i="8" s="1"/>
  <c r="X17" i="10"/>
  <c r="X25" i="10" s="1"/>
  <c r="M17" i="8"/>
  <c r="L17" i="8"/>
  <c r="P29" i="12"/>
  <c r="R29" i="12"/>
  <c r="X25" i="12"/>
  <c r="V25" i="12"/>
  <c r="W25" i="12"/>
  <c r="O29" i="12"/>
  <c r="J17" i="10"/>
  <c r="L17" i="10"/>
  <c r="R8" i="10"/>
  <c r="R11" i="10"/>
  <c r="R12" i="10"/>
  <c r="R13" i="10"/>
  <c r="E17" i="10"/>
  <c r="O29" i="10" s="1"/>
  <c r="Q8" i="10"/>
  <c r="R9" i="10"/>
  <c r="F17" i="10"/>
  <c r="P29" i="10" s="1"/>
  <c r="G17" i="10"/>
  <c r="Q29" i="10" s="1"/>
  <c r="O8" i="10"/>
  <c r="O9" i="10"/>
  <c r="O10" i="10"/>
  <c r="O11" i="10"/>
  <c r="O12" i="10"/>
  <c r="O13" i="10"/>
  <c r="P8" i="10"/>
  <c r="P9" i="10"/>
  <c r="P10" i="10"/>
  <c r="P11" i="10"/>
  <c r="P12" i="10"/>
  <c r="P13" i="10"/>
  <c r="Q10" i="10"/>
  <c r="Q11" i="10"/>
  <c r="Q12" i="10"/>
  <c r="Q13" i="10"/>
  <c r="H17" i="8"/>
  <c r="R29" i="8" s="1"/>
  <c r="E17" i="8"/>
  <c r="O29" i="8" s="1"/>
  <c r="O9" i="8"/>
  <c r="O12" i="8"/>
  <c r="R9" i="8"/>
  <c r="J17" i="8"/>
  <c r="F17" i="8"/>
  <c r="P29" i="8" s="1"/>
  <c r="P12" i="8"/>
  <c r="K17" i="8"/>
  <c r="G17" i="8"/>
  <c r="Q29" i="8" s="1"/>
  <c r="Q9" i="8"/>
  <c r="Q12" i="8"/>
  <c r="P9" i="8"/>
  <c r="R12" i="8"/>
  <c r="AB7" i="7"/>
  <c r="AC7" i="7"/>
  <c r="AD7" i="7"/>
  <c r="AE7" i="7"/>
  <c r="AB8" i="7"/>
  <c r="AC8" i="7"/>
  <c r="AD8" i="7"/>
  <c r="AE8" i="7"/>
  <c r="AB9" i="7"/>
  <c r="E9" i="7" s="1"/>
  <c r="O9" i="7" s="1"/>
  <c r="AC9" i="7"/>
  <c r="F9" i="7" s="1"/>
  <c r="P9" i="7" s="1"/>
  <c r="AD9" i="7"/>
  <c r="G9" i="7" s="1"/>
  <c r="Q9" i="7" s="1"/>
  <c r="AE9" i="7"/>
  <c r="H9" i="7" s="1"/>
  <c r="R9" i="7" s="1"/>
  <c r="AB10" i="7"/>
  <c r="AC10" i="7"/>
  <c r="AD10" i="7"/>
  <c r="AE10" i="7"/>
  <c r="AB11" i="7"/>
  <c r="AC11" i="7"/>
  <c r="AD11" i="7"/>
  <c r="AE11" i="7"/>
  <c r="AB12" i="7"/>
  <c r="E12" i="7" s="1"/>
  <c r="O12" i="7" s="1"/>
  <c r="AC12" i="7"/>
  <c r="F12" i="7" s="1"/>
  <c r="P12" i="7" s="1"/>
  <c r="AD12" i="7"/>
  <c r="G12" i="7" s="1"/>
  <c r="Q12" i="7" s="1"/>
  <c r="AE12" i="7"/>
  <c r="H12" i="7" s="1"/>
  <c r="R12" i="7" s="1"/>
  <c r="AB13" i="7"/>
  <c r="AC13" i="7"/>
  <c r="AD13" i="7"/>
  <c r="AE13" i="7"/>
  <c r="AB14" i="7"/>
  <c r="AC14" i="7"/>
  <c r="AD14" i="7"/>
  <c r="AE14" i="7"/>
  <c r="AB15" i="7"/>
  <c r="AC15" i="7"/>
  <c r="AD15" i="7"/>
  <c r="AE15" i="7"/>
  <c r="AB16" i="7"/>
  <c r="AC16" i="7"/>
  <c r="AD16" i="7"/>
  <c r="AE16" i="7"/>
  <c r="Q17" i="12" l="1"/>
  <c r="O17" i="12"/>
  <c r="R17" i="12"/>
  <c r="R19" i="12" s="1"/>
  <c r="R20" i="12" s="1"/>
  <c r="R22" i="12" s="1"/>
  <c r="R30" i="12"/>
  <c r="R31" i="12" s="1"/>
  <c r="R32" i="12" s="1"/>
  <c r="P19" i="12"/>
  <c r="P20" i="12" s="1"/>
  <c r="P22" i="12" s="1"/>
  <c r="P23" i="12" s="1"/>
  <c r="V23" i="12" s="1"/>
  <c r="Q19" i="12"/>
  <c r="Q20" i="12" s="1"/>
  <c r="Q22" i="12" s="1"/>
  <c r="O19" i="12"/>
  <c r="O20" i="12" s="1"/>
  <c r="O22" i="12" s="1"/>
  <c r="O17" i="10"/>
  <c r="O19" i="10" s="1"/>
  <c r="O20" i="10" s="1"/>
  <c r="O22" i="10" s="1"/>
  <c r="R17" i="10"/>
  <c r="R30" i="10" s="1"/>
  <c r="R31" i="10" s="1"/>
  <c r="R32" i="10" s="1"/>
  <c r="P17" i="10"/>
  <c r="P19" i="10" s="1"/>
  <c r="P20" i="10" s="1"/>
  <c r="P22" i="10" s="1"/>
  <c r="Q17" i="10"/>
  <c r="Q19" i="10" s="1"/>
  <c r="Q20" i="10" s="1"/>
  <c r="Q22" i="10" s="1"/>
  <c r="Q17" i="8"/>
  <c r="Q19" i="8" s="1"/>
  <c r="Q20" i="8" s="1"/>
  <c r="Q22" i="8" s="1"/>
  <c r="R17" i="8"/>
  <c r="R19" i="8" s="1"/>
  <c r="R20" i="8" s="1"/>
  <c r="R22" i="8" s="1"/>
  <c r="O17" i="8"/>
  <c r="O19" i="8" s="1"/>
  <c r="O20" i="8" s="1"/>
  <c r="O22" i="8" s="1"/>
  <c r="P17" i="8"/>
  <c r="P19" i="8" s="1"/>
  <c r="P20" i="8" s="1"/>
  <c r="P22" i="8" s="1"/>
  <c r="H17" i="7"/>
  <c r="R29" i="7" s="1"/>
  <c r="E17" i="7"/>
  <c r="O29" i="7" s="1"/>
  <c r="C3" i="6"/>
  <c r="D3" i="6" s="1"/>
  <c r="E3" i="6" s="1"/>
  <c r="F3" i="6" s="1"/>
  <c r="G3" i="6" s="1"/>
  <c r="H3" i="6" s="1"/>
  <c r="I3" i="6" s="1"/>
  <c r="J3" i="6" s="1"/>
  <c r="K3" i="6" s="1"/>
  <c r="Q30" i="12" l="1"/>
  <c r="Q31" i="12" s="1"/>
  <c r="Q32" i="12" s="1"/>
  <c r="P30" i="12"/>
  <c r="P31" i="12" s="1"/>
  <c r="P32" i="12" s="1"/>
  <c r="O30" i="12"/>
  <c r="O31" i="12" s="1"/>
  <c r="O32" i="12" s="1"/>
  <c r="P30" i="10"/>
  <c r="P31" i="10" s="1"/>
  <c r="P32" i="10" s="1"/>
  <c r="O30" i="10"/>
  <c r="O31" i="10" s="1"/>
  <c r="O32" i="10" s="1"/>
  <c r="Q30" i="10"/>
  <c r="Q31" i="10" s="1"/>
  <c r="Q32" i="10" s="1"/>
  <c r="O30" i="8"/>
  <c r="O31" i="8" s="1"/>
  <c r="O32" i="8" s="1"/>
  <c r="U32" i="8" s="1"/>
  <c r="Q30" i="8"/>
  <c r="Q31" i="8" s="1"/>
  <c r="Q32" i="8" s="1"/>
  <c r="R30" i="8"/>
  <c r="R31" i="8" s="1"/>
  <c r="R32" i="8" s="1"/>
  <c r="P30" i="8"/>
  <c r="P31" i="8" s="1"/>
  <c r="P32" i="8" s="1"/>
  <c r="R19" i="10"/>
  <c r="R20" i="10" s="1"/>
  <c r="R22" i="10" s="1"/>
  <c r="R23" i="10" s="1"/>
  <c r="X23" i="10" s="1"/>
  <c r="P24" i="12"/>
  <c r="V24" i="12" s="1"/>
  <c r="V22" i="12"/>
  <c r="R23" i="12"/>
  <c r="X23" i="12" s="1"/>
  <c r="R24" i="12"/>
  <c r="X24" i="12" s="1"/>
  <c r="X22" i="12"/>
  <c r="X29" i="12" s="1"/>
  <c r="F33" i="9" s="1"/>
  <c r="O24" i="12"/>
  <c r="U24" i="12" s="1"/>
  <c r="O23" i="12"/>
  <c r="U23" i="12" s="1"/>
  <c r="U22" i="12"/>
  <c r="Q24" i="12"/>
  <c r="W24" i="12" s="1"/>
  <c r="Q23" i="12"/>
  <c r="W23" i="12" s="1"/>
  <c r="W22" i="12"/>
  <c r="P24" i="10"/>
  <c r="V24" i="10" s="1"/>
  <c r="P23" i="10"/>
  <c r="V23" i="10" s="1"/>
  <c r="V22" i="10"/>
  <c r="Q24" i="10"/>
  <c r="W24" i="10" s="1"/>
  <c r="Q23" i="10"/>
  <c r="W23" i="10" s="1"/>
  <c r="W22" i="10"/>
  <c r="O24" i="10"/>
  <c r="U24" i="10" s="1"/>
  <c r="O23" i="10"/>
  <c r="U23" i="10" s="1"/>
  <c r="U22" i="10"/>
  <c r="R23" i="8"/>
  <c r="X23" i="8" s="1"/>
  <c r="R24" i="8"/>
  <c r="X24" i="8" s="1"/>
  <c r="X22" i="8"/>
  <c r="P24" i="8"/>
  <c r="V24" i="8" s="1"/>
  <c r="P23" i="8"/>
  <c r="V23" i="8" s="1"/>
  <c r="V22" i="8"/>
  <c r="O24" i="8"/>
  <c r="U24" i="8" s="1"/>
  <c r="O23" i="8"/>
  <c r="U23" i="8" s="1"/>
  <c r="U22" i="8"/>
  <c r="Q24" i="8"/>
  <c r="W24" i="8" s="1"/>
  <c r="Q23" i="8"/>
  <c r="W23" i="8" s="1"/>
  <c r="W22" i="8"/>
  <c r="F17" i="7"/>
  <c r="P29" i="7" s="1"/>
  <c r="L17" i="7"/>
  <c r="M17" i="7"/>
  <c r="G17" i="7"/>
  <c r="Q29" i="7" s="1"/>
  <c r="J17" i="7"/>
  <c r="K17" i="7"/>
  <c r="U29" i="12" l="1"/>
  <c r="C33" i="9" s="1"/>
  <c r="V29" i="12"/>
  <c r="D33" i="9" s="1"/>
  <c r="W29" i="12"/>
  <c r="E33" i="9" s="1"/>
  <c r="X30" i="12"/>
  <c r="F34" i="9" s="1"/>
  <c r="U29" i="10"/>
  <c r="I33" i="9" s="1"/>
  <c r="R24" i="10"/>
  <c r="X24" i="10" s="1"/>
  <c r="X22" i="10"/>
  <c r="W29" i="10"/>
  <c r="K33" i="9" s="1"/>
  <c r="V29" i="10"/>
  <c r="J33" i="9" s="1"/>
  <c r="V30" i="10"/>
  <c r="J34" i="9" s="1"/>
  <c r="X29" i="8"/>
  <c r="L23" i="9" s="1"/>
  <c r="U29" i="8"/>
  <c r="X30" i="8"/>
  <c r="W29" i="8"/>
  <c r="V29" i="8"/>
  <c r="J23" i="9" s="1"/>
  <c r="Q17" i="7"/>
  <c r="Q19" i="7" s="1"/>
  <c r="P17" i="7"/>
  <c r="P19" i="7" s="1"/>
  <c r="R17" i="7"/>
  <c r="R30" i="7" s="1"/>
  <c r="R31" i="7" s="1"/>
  <c r="R32" i="7" s="1"/>
  <c r="O17" i="7"/>
  <c r="O30" i="7" s="1"/>
  <c r="O31" i="7" s="1"/>
  <c r="O32" i="7" s="1"/>
  <c r="X17" i="7"/>
  <c r="W17" i="7"/>
  <c r="V17" i="7"/>
  <c r="U17" i="7"/>
  <c r="X25" i="7" l="1"/>
  <c r="V25" i="7"/>
  <c r="W25" i="7"/>
  <c r="P30" i="7"/>
  <c r="P31" i="7" s="1"/>
  <c r="P32" i="7" s="1"/>
  <c r="U25" i="7"/>
  <c r="Q30" i="7"/>
  <c r="Q31" i="7" s="1"/>
  <c r="Q32" i="7" s="1"/>
  <c r="J12" i="9"/>
  <c r="L24" i="9"/>
  <c r="K23" i="9"/>
  <c r="K12" i="9" s="1"/>
  <c r="I23" i="9"/>
  <c r="I12" i="9" s="1"/>
  <c r="V30" i="12"/>
  <c r="D34" i="9" s="1"/>
  <c r="U30" i="12"/>
  <c r="C34" i="9" s="1"/>
  <c r="X32" i="12"/>
  <c r="F36" i="9" s="1"/>
  <c r="X31" i="12"/>
  <c r="F35" i="9" s="1"/>
  <c r="W30" i="12"/>
  <c r="E34" i="9" s="1"/>
  <c r="V32" i="10"/>
  <c r="J36" i="9" s="1"/>
  <c r="V31" i="10"/>
  <c r="J35" i="9" s="1"/>
  <c r="W30" i="10"/>
  <c r="K34" i="9" s="1"/>
  <c r="X30" i="10"/>
  <c r="L34" i="9" s="1"/>
  <c r="X29" i="10"/>
  <c r="L33" i="9" s="1"/>
  <c r="L12" i="9" s="1"/>
  <c r="U30" i="10"/>
  <c r="I34" i="9" s="1"/>
  <c r="R19" i="7"/>
  <c r="O19" i="7"/>
  <c r="O20" i="7" s="1"/>
  <c r="O22" i="7" s="1"/>
  <c r="U22" i="7" s="1"/>
  <c r="U30" i="8"/>
  <c r="W30" i="8"/>
  <c r="X32" i="8"/>
  <c r="X31" i="8"/>
  <c r="V30" i="8"/>
  <c r="R20" i="7"/>
  <c r="R22" i="7" s="1"/>
  <c r="X22" i="7" s="1"/>
  <c r="Q20" i="7"/>
  <c r="Q22" i="7" s="1"/>
  <c r="W22" i="7" s="1"/>
  <c r="P20" i="7"/>
  <c r="P22" i="7" s="1"/>
  <c r="V22" i="7" s="1"/>
  <c r="V29" i="7" l="1"/>
  <c r="D23" i="9" s="1"/>
  <c r="D12" i="9" s="1"/>
  <c r="L13" i="9"/>
  <c r="K24" i="9"/>
  <c r="K13" i="9" s="1"/>
  <c r="L26" i="9"/>
  <c r="L25" i="9"/>
  <c r="J24" i="9"/>
  <c r="J13" i="9" s="1"/>
  <c r="I24" i="9"/>
  <c r="I13" i="9" s="1"/>
  <c r="V32" i="12"/>
  <c r="D36" i="9" s="1"/>
  <c r="V31" i="12"/>
  <c r="D35" i="9" s="1"/>
  <c r="W31" i="12"/>
  <c r="E35" i="9" s="1"/>
  <c r="W32" i="12"/>
  <c r="E36" i="9" s="1"/>
  <c r="U31" i="12"/>
  <c r="C35" i="9" s="1"/>
  <c r="U32" i="12"/>
  <c r="C36" i="9" s="1"/>
  <c r="X32" i="10"/>
  <c r="L36" i="9" s="1"/>
  <c r="X31" i="10"/>
  <c r="L35" i="9" s="1"/>
  <c r="U31" i="10"/>
  <c r="I35" i="9" s="1"/>
  <c r="U32" i="10"/>
  <c r="I36" i="9" s="1"/>
  <c r="W32" i="10"/>
  <c r="K36" i="9" s="1"/>
  <c r="W31" i="10"/>
  <c r="K35" i="9" s="1"/>
  <c r="X29" i="7"/>
  <c r="F23" i="9" s="1"/>
  <c r="F12" i="9" s="1"/>
  <c r="V32" i="8"/>
  <c r="V31" i="8"/>
  <c r="W32" i="8"/>
  <c r="W31" i="8"/>
  <c r="U31" i="8"/>
  <c r="I25" i="9" s="1"/>
  <c r="P24" i="7"/>
  <c r="V24" i="7" s="1"/>
  <c r="P23" i="7"/>
  <c r="R24" i="7"/>
  <c r="X24" i="7" s="1"/>
  <c r="R23" i="7"/>
  <c r="X23" i="7" s="1"/>
  <c r="Q24" i="7"/>
  <c r="W24" i="7" s="1"/>
  <c r="Q23" i="7"/>
  <c r="W23" i="7" s="1"/>
  <c r="O24" i="7"/>
  <c r="U24" i="7" s="1"/>
  <c r="O23" i="7"/>
  <c r="U23" i="7" s="1"/>
  <c r="W29" i="7"/>
  <c r="E23" i="9" s="1"/>
  <c r="E12" i="9" s="1"/>
  <c r="U29" i="7"/>
  <c r="C23" i="9" s="1"/>
  <c r="C12" i="9" s="1"/>
  <c r="V23" i="7" l="1"/>
  <c r="V30" i="7" s="1"/>
  <c r="D24" i="9" s="1"/>
  <c r="D13" i="9" s="1"/>
  <c r="I26" i="9"/>
  <c r="I15" i="9" s="1"/>
  <c r="I14" i="9"/>
  <c r="L15" i="9"/>
  <c r="L14" i="9"/>
  <c r="J25" i="9"/>
  <c r="J14" i="9" s="1"/>
  <c r="K25" i="9"/>
  <c r="K14" i="9" s="1"/>
  <c r="K26" i="9"/>
  <c r="K15" i="9" s="1"/>
  <c r="J26" i="9"/>
  <c r="J15" i="9" s="1"/>
  <c r="W30" i="7"/>
  <c r="E24" i="9" s="1"/>
  <c r="E13" i="9" s="1"/>
  <c r="V32" i="7"/>
  <c r="D26" i="9" s="1"/>
  <c r="D15" i="9" s="1"/>
  <c r="V31" i="7"/>
  <c r="D25" i="9" s="1"/>
  <c r="D14" i="9" s="1"/>
  <c r="X30" i="7"/>
  <c r="F24" i="9" s="1"/>
  <c r="F13" i="9" s="1"/>
  <c r="U30" i="7"/>
  <c r="C24" i="9" s="1"/>
  <c r="C13" i="9" s="1"/>
  <c r="X31" i="7" l="1"/>
  <c r="F25" i="9" s="1"/>
  <c r="F14" i="9" s="1"/>
  <c r="X32" i="7"/>
  <c r="F26" i="9" s="1"/>
  <c r="F15" i="9" s="1"/>
  <c r="W32" i="7"/>
  <c r="E26" i="9" s="1"/>
  <c r="E15" i="9" s="1"/>
  <c r="W31" i="7"/>
  <c r="E25" i="9" s="1"/>
  <c r="E14" i="9" s="1"/>
  <c r="U31" i="7"/>
  <c r="C25" i="9" s="1"/>
  <c r="C14" i="9" s="1"/>
  <c r="U32" i="7"/>
  <c r="C26" i="9" s="1"/>
  <c r="C15" i="9" s="1"/>
</calcChain>
</file>

<file path=xl/sharedStrings.xml><?xml version="1.0" encoding="utf-8"?>
<sst xmlns="http://schemas.openxmlformats.org/spreadsheetml/2006/main" count="464" uniqueCount="112">
  <si>
    <t>WAL</t>
  </si>
  <si>
    <t xml:space="preserve">Investment Grade PBR Credit Rating </t>
  </si>
  <si>
    <t>(Weighted</t>
  </si>
  <si>
    <t>Ave Life)</t>
  </si>
  <si>
    <t>Aaa/AAA</t>
  </si>
  <si>
    <t>Aa1/AA+</t>
  </si>
  <si>
    <t>Aa2/AA</t>
  </si>
  <si>
    <t>Aa3/AA-</t>
  </si>
  <si>
    <t>A1/A+</t>
  </si>
  <si>
    <t>A2/A</t>
  </si>
  <si>
    <t>A3/A-</t>
  </si>
  <si>
    <t>Baa1/BBB+</t>
  </si>
  <si>
    <t>Baa2/BBB</t>
  </si>
  <si>
    <t>Baa3/BBB-</t>
  </si>
  <si>
    <t>Average</t>
  </si>
  <si>
    <t>Table A. Baseline Annual Default Costs (in bps) using Moody’s Data as of December 2019 *</t>
  </si>
  <si>
    <t>Calendar Years 1970 - 2019 Raw Data</t>
  </si>
  <si>
    <t>PBR</t>
  </si>
  <si>
    <t>Moody's</t>
  </si>
  <si>
    <t>Credit</t>
  </si>
  <si>
    <t xml:space="preserve">Weighted Average Life </t>
  </si>
  <si>
    <t>Rating</t>
  </si>
  <si>
    <t>Aaa</t>
  </si>
  <si>
    <t>Aa1</t>
  </si>
  <si>
    <t>Aa2</t>
  </si>
  <si>
    <t>Aa3</t>
  </si>
  <si>
    <t>A1</t>
  </si>
  <si>
    <t>A2</t>
  </si>
  <si>
    <t>A3</t>
  </si>
  <si>
    <t>Baa1</t>
  </si>
  <si>
    <t>Baa2</t>
  </si>
  <si>
    <t>Baa3</t>
  </si>
  <si>
    <t>Ba1</t>
  </si>
  <si>
    <t>Ba2</t>
  </si>
  <si>
    <t>Ba3</t>
  </si>
  <si>
    <t>B1</t>
  </si>
  <si>
    <t>B2</t>
  </si>
  <si>
    <t>B3</t>
  </si>
  <si>
    <t>Caa1</t>
  </si>
  <si>
    <t>Caa2</t>
  </si>
  <si>
    <t>Caa3</t>
  </si>
  <si>
    <t>Ca</t>
  </si>
  <si>
    <t>* This table is effective on 6/30/2020</t>
  </si>
  <si>
    <t>Defaults</t>
  </si>
  <si>
    <t>Average Life)</t>
  </si>
  <si>
    <t>Table H (3/31/2021) Investment Grade Long Term Benchmark Spreads (in bps)</t>
  </si>
  <si>
    <t>Table F (03/31/2021)  Investment Grade Current Benchmark Spreads (in bps)</t>
  </si>
  <si>
    <t>Long Term Spreads (as of Mar 2021)</t>
  </si>
  <si>
    <t>30*</t>
  </si>
  <si>
    <t>*Uses 10 year default costs</t>
  </si>
  <si>
    <t>Current Spreads (as of March 31, 2021)</t>
  </si>
  <si>
    <t>Current Spreads (as of March 31, 2020)</t>
  </si>
  <si>
    <t>Table F (3/31/2020)  Investment Grade Current Benchmark Spreads (in bps)</t>
  </si>
  <si>
    <t>Year</t>
  </si>
  <si>
    <t>50/50 AA/A 3/31/21 Baseline Defaults</t>
  </si>
  <si>
    <t>50/50 AA/A Current as of 3/31/21 Spreads</t>
  </si>
  <si>
    <t>Difference (Current - Long-Term)</t>
  </si>
  <si>
    <t>.25 x Diff =====&gt;</t>
  </si>
  <si>
    <t>Cap/Floor</t>
  </si>
  <si>
    <t>Spread Adjustments ==&gt;</t>
  </si>
  <si>
    <t>Total Default Costs by Year</t>
  </si>
  <si>
    <t>AA+</t>
  </si>
  <si>
    <t>AA</t>
  </si>
  <si>
    <t>AA-</t>
  </si>
  <si>
    <t>A+</t>
  </si>
  <si>
    <t>A</t>
  </si>
  <si>
    <t>A-</t>
  </si>
  <si>
    <t>4+</t>
  </si>
  <si>
    <t>Spreads Net of Defaults</t>
  </si>
  <si>
    <t>AAA</t>
  </si>
  <si>
    <t>BBB+</t>
  </si>
  <si>
    <t>BBB</t>
  </si>
  <si>
    <t>BBB-</t>
  </si>
  <si>
    <t>Spread Related Factor ==&gt;</t>
  </si>
  <si>
    <t>VM-22 3/31/20 Baseline Defaults</t>
  </si>
  <si>
    <t>VM-22 Current as of 3/31/20 Spreads</t>
  </si>
  <si>
    <t>50/50 AA/A Current as of 3/31/20 Spreads</t>
  </si>
  <si>
    <t>50/50 AA/A Long-Term Spreads 3/31/20</t>
  </si>
  <si>
    <t>Table H (3/31/2020)  Investment Grade Long Term Benchmark Spreads (in bps)</t>
  </si>
  <si>
    <t>50/50 AA/A 3/31/20 Baseline Defaults</t>
  </si>
  <si>
    <t>Long Term Spreads (as of Mar 2020)</t>
  </si>
  <si>
    <t>50/50 AA/A Long-Term Spreads as of 3/31/21</t>
  </si>
  <si>
    <t>VM-22 Long-Term Spreads as of 3/1/20</t>
  </si>
  <si>
    <t>Table A. Baseline Annual Default Costs (in bps) using Moody’s Data as of December 2018 *</t>
  </si>
  <si>
    <t>Calendar Years 1970 - 2018 Raw Data</t>
  </si>
  <si>
    <t>* This table is effective on 6/29/2019</t>
  </si>
  <si>
    <t>March 2020, VM-22</t>
  </si>
  <si>
    <t>Spreads Net of CTE70 Defaults</t>
  </si>
  <si>
    <t>March 2021, VM-22</t>
  </si>
  <si>
    <t>2Y</t>
  </si>
  <si>
    <t>5Y</t>
  </si>
  <si>
    <t>10Y</t>
  </si>
  <si>
    <t>30Y</t>
  </si>
  <si>
    <t>At 3/31/20 and 3/31/21</t>
  </si>
  <si>
    <t>3/1/2021 ("Low" Spread Environment)</t>
  </si>
  <si>
    <t>3/1/2020 ("High" Spread Environment)</t>
  </si>
  <si>
    <t xml:space="preserve">Spreads Grading from </t>
  </si>
  <si>
    <t>Current to Long-Term</t>
  </si>
  <si>
    <t>Comparison of VM-22 and VM-20/VM-21 Spreads Net of CTE70 Defaults</t>
  </si>
  <si>
    <t>March 2021, VM-20/VM-21</t>
  </si>
  <si>
    <t>March 2020, VM-20/VM-21</t>
  </si>
  <si>
    <t>Projection</t>
  </si>
  <si>
    <t>Net Spreads for Reinvested Assets by Projection Year</t>
  </si>
  <si>
    <t>Credit Quality Distribution</t>
  </si>
  <si>
    <t>VM-20 (and VM-21)</t>
  </si>
  <si>
    <t>March 2020 VM-20 (and VM-21) Spreads Net of CTE70 Defaults (including spread related factor)</t>
  </si>
  <si>
    <t>March 2021 VM-20 (and VM-21) Spreads Net of CTE70 Defaults (including spread related factor)</t>
  </si>
  <si>
    <t>March 2020 VM-22 Spreads Net of CTE70 Defaults (including spread related factor)</t>
  </si>
  <si>
    <t>March 2021 VM-22 Spreads Net of CTE70 Defaults (including spread related factor)</t>
  </si>
  <si>
    <t xml:space="preserve">               (VM-22) - (VM-20/VM-21 Spreads)</t>
  </si>
  <si>
    <t>Net of CTE70 Defaults in bps</t>
  </si>
  <si>
    <t>VM-22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</si>
</sst>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rgb="FF000000"/>
      <name val="Arial"/>
      <family val="2"/>
    </font>
    <font>
      <sz val="1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9" fontId="1" fillId="0" borderId="0" applyFont="0" applyFill="0" applyBorder="0" applyAlignment="0" applyProtection="0"/>
  </cellStyleXfs>
  <cellXfs count="215">
    <xf numFmtId="0" fontId="0" fillId="0" borderId="0" xfId="0"/>
    <xf numFmtId="0" fontId="6" fillId="0" borderId="2" xfId="0" applyFont="1" applyBorder="1" applyAlignment="1">
      <alignment horizontal="center"/>
    </xf>
    <xf numFmtId="0" fontId="0" fillId="0" borderId="0" xfId="0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9" xfId="0" applyBorder="1" applyAlignment="1">
      <alignment horizontal="centerContinuous"/>
    </xf>
    <xf numFmtId="2" fontId="0" fillId="0" borderId="12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2" fontId="0" fillId="0" borderId="10" xfId="0" applyNumberFormat="1" applyBorder="1"/>
    <xf numFmtId="2" fontId="0" fillId="0" borderId="15" xfId="0" applyNumberFormat="1" applyBorder="1"/>
    <xf numFmtId="2" fontId="0" fillId="0" borderId="11" xfId="0" applyNumberFormat="1" applyBorder="1"/>
    <xf numFmtId="2" fontId="0" fillId="0" borderId="5" xfId="0" applyNumberFormat="1" applyBorder="1"/>
    <xf numFmtId="2" fontId="0" fillId="0" borderId="9" xfId="0" applyNumberFormat="1" applyBorder="1"/>
    <xf numFmtId="2" fontId="0" fillId="0" borderId="0" xfId="0" applyNumberFormat="1"/>
    <xf numFmtId="0" fontId="0" fillId="0" borderId="0" xfId="0" applyBorder="1" applyAlignment="1">
      <alignment horizontal="center"/>
    </xf>
    <xf numFmtId="2" fontId="0" fillId="0" borderId="0" xfId="0" applyNumberFormat="1" applyBorder="1"/>
    <xf numFmtId="0" fontId="0" fillId="0" borderId="0" xfId="0" applyBorder="1"/>
    <xf numFmtId="0" fontId="2" fillId="0" borderId="0" xfId="0" applyFont="1"/>
    <xf numFmtId="0" fontId="2" fillId="0" borderId="0" xfId="0" quotePrefix="1" applyFont="1"/>
    <xf numFmtId="2" fontId="2" fillId="0" borderId="16" xfId="0" applyNumberFormat="1" applyFont="1" applyBorder="1"/>
    <xf numFmtId="2" fontId="2" fillId="0" borderId="17" xfId="0" applyNumberFormat="1" applyFont="1" applyBorder="1"/>
    <xf numFmtId="2" fontId="2" fillId="0" borderId="18" xfId="0" applyNumberFormat="1" applyFont="1" applyBorder="1"/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3" fontId="8" fillId="0" borderId="2" xfId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/>
    <xf numFmtId="0" fontId="5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0" xfId="0" applyFont="1" applyAlignment="1">
      <alignment horizontal="left" vertical="top"/>
    </xf>
    <xf numFmtId="0" fontId="7" fillId="0" borderId="0" xfId="0" applyFont="1"/>
    <xf numFmtId="0" fontId="3" fillId="0" borderId="0" xfId="0" applyFont="1"/>
    <xf numFmtId="0" fontId="4" fillId="0" borderId="2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0" fontId="0" fillId="0" borderId="0" xfId="0" quotePrefix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Continuous"/>
    </xf>
    <xf numFmtId="0" fontId="5" fillId="0" borderId="0" xfId="0" applyFont="1" applyBorder="1" applyAlignment="1">
      <alignment horizontal="center"/>
    </xf>
    <xf numFmtId="2" fontId="2" fillId="0" borderId="0" xfId="0" applyNumberFormat="1" applyFont="1" applyBorder="1"/>
    <xf numFmtId="0" fontId="0" fillId="0" borderId="10" xfId="0" applyBorder="1"/>
    <xf numFmtId="0" fontId="0" fillId="0" borderId="15" xfId="0" applyBorder="1"/>
    <xf numFmtId="2" fontId="2" fillId="0" borderId="16" xfId="0" quotePrefix="1" applyNumberFormat="1" applyFont="1" applyBorder="1"/>
    <xf numFmtId="2" fontId="2" fillId="0" borderId="17" xfId="0" quotePrefix="1" applyNumberFormat="1" applyFont="1" applyBorder="1"/>
    <xf numFmtId="2" fontId="0" fillId="0" borderId="10" xfId="0" applyNumberFormat="1" applyFill="1" applyBorder="1"/>
    <xf numFmtId="2" fontId="0" fillId="0" borderId="0" xfId="0" applyNumberFormat="1" applyFill="1" applyBorder="1"/>
    <xf numFmtId="2" fontId="0" fillId="0" borderId="15" xfId="0" applyNumberFormat="1" applyFill="1" applyBorder="1"/>
    <xf numFmtId="2" fontId="2" fillId="0" borderId="0" xfId="0" quotePrefix="1" applyNumberFormat="1" applyFont="1" applyBorder="1"/>
    <xf numFmtId="0" fontId="4" fillId="0" borderId="2" xfId="0" applyFont="1" applyBorder="1" applyAlignment="1">
      <alignment horizontal="center"/>
    </xf>
    <xf numFmtId="0" fontId="0" fillId="0" borderId="0" xfId="0" quotePrefix="1" applyBorder="1"/>
    <xf numFmtId="2" fontId="2" fillId="0" borderId="2" xfId="0" quotePrefix="1" applyNumberFormat="1" applyFont="1" applyFill="1" applyBorder="1"/>
    <xf numFmtId="2" fontId="2" fillId="0" borderId="0" xfId="0" quotePrefix="1" applyNumberFormat="1" applyFont="1" applyFill="1" applyBorder="1"/>
    <xf numFmtId="0" fontId="0" fillId="0" borderId="0" xfId="0" applyAlignment="1">
      <alignment horizontal="center"/>
    </xf>
    <xf numFmtId="2" fontId="2" fillId="0" borderId="6" xfId="0" quotePrefix="1" applyNumberFormat="1" applyFont="1" applyFill="1" applyBorder="1"/>
    <xf numFmtId="2" fontId="2" fillId="2" borderId="29" xfId="0" applyNumberFormat="1" applyFont="1" applyFill="1" applyBorder="1" applyAlignment="1">
      <alignment horizontal="center"/>
    </xf>
    <xf numFmtId="2" fontId="2" fillId="2" borderId="30" xfId="0" applyNumberFormat="1" applyFont="1" applyFill="1" applyBorder="1" applyAlignment="1">
      <alignment horizontal="center"/>
    </xf>
    <xf numFmtId="2" fontId="2" fillId="2" borderId="31" xfId="0" applyNumberFormat="1" applyFont="1" applyFill="1" applyBorder="1" applyAlignment="1">
      <alignment horizontal="center"/>
    </xf>
    <xf numFmtId="2" fontId="2" fillId="2" borderId="3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2" fillId="2" borderId="33" xfId="0" applyNumberFormat="1" applyFont="1" applyFill="1" applyBorder="1" applyAlignment="1">
      <alignment horizontal="center"/>
    </xf>
    <xf numFmtId="2" fontId="2" fillId="2" borderId="34" xfId="0" applyNumberFormat="1" applyFont="1" applyFill="1" applyBorder="1" applyAlignment="1">
      <alignment horizontal="center"/>
    </xf>
    <xf numFmtId="2" fontId="2" fillId="2" borderId="35" xfId="0" applyNumberFormat="1" applyFont="1" applyFill="1" applyBorder="1" applyAlignment="1">
      <alignment horizontal="center"/>
    </xf>
    <xf numFmtId="2" fontId="2" fillId="2" borderId="36" xfId="0" applyNumberFormat="1" applyFont="1" applyFill="1" applyBorder="1" applyAlignment="1">
      <alignment horizontal="center"/>
    </xf>
    <xf numFmtId="43" fontId="8" fillId="0" borderId="0" xfId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 applyAlignment="1">
      <alignment horizontal="left" vertical="top"/>
    </xf>
    <xf numFmtId="0" fontId="7" fillId="0" borderId="0" xfId="0" applyFont="1"/>
    <xf numFmtId="164" fontId="2" fillId="2" borderId="29" xfId="0" applyNumberFormat="1" applyFont="1" applyFill="1" applyBorder="1" applyAlignment="1">
      <alignment horizontal="center"/>
    </xf>
    <xf numFmtId="0" fontId="0" fillId="0" borderId="0" xfId="0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9" xfId="0" applyBorder="1" applyAlignment="1">
      <alignment horizontal="centerContinuous"/>
    </xf>
    <xf numFmtId="2" fontId="0" fillId="0" borderId="12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2" fontId="0" fillId="0" borderId="10" xfId="0" applyNumberFormat="1" applyBorder="1"/>
    <xf numFmtId="2" fontId="0" fillId="0" borderId="0" xfId="0" applyNumberFormat="1" applyBorder="1"/>
    <xf numFmtId="2" fontId="0" fillId="0" borderId="15" xfId="0" applyNumberFormat="1" applyBorder="1"/>
    <xf numFmtId="2" fontId="0" fillId="0" borderId="11" xfId="0" applyNumberFormat="1" applyBorder="1"/>
    <xf numFmtId="2" fontId="0" fillId="0" borderId="5" xfId="0" applyNumberFormat="1" applyBorder="1"/>
    <xf numFmtId="2" fontId="0" fillId="0" borderId="9" xfId="0" applyNumberFormat="1" applyBorder="1"/>
    <xf numFmtId="0" fontId="0" fillId="0" borderId="0" xfId="0"/>
    <xf numFmtId="0" fontId="0" fillId="0" borderId="13" xfId="0" applyBorder="1"/>
    <xf numFmtId="0" fontId="0" fillId="0" borderId="14" xfId="0" applyBorder="1"/>
    <xf numFmtId="2" fontId="0" fillId="0" borderId="12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2" fontId="0" fillId="0" borderId="10" xfId="0" applyNumberFormat="1" applyBorder="1"/>
    <xf numFmtId="2" fontId="0" fillId="0" borderId="0" xfId="0" applyNumberFormat="1" applyBorder="1"/>
    <xf numFmtId="2" fontId="0" fillId="0" borderId="15" xfId="0" applyNumberFormat="1" applyBorder="1"/>
    <xf numFmtId="2" fontId="0" fillId="0" borderId="11" xfId="0" applyNumberFormat="1" applyBorder="1"/>
    <xf numFmtId="2" fontId="0" fillId="0" borderId="5" xfId="0" applyNumberFormat="1" applyBorder="1"/>
    <xf numFmtId="2" fontId="0" fillId="0" borderId="9" xfId="0" applyNumberFormat="1" applyBorder="1"/>
    <xf numFmtId="164" fontId="0" fillId="0" borderId="0" xfId="0" applyNumberFormat="1"/>
    <xf numFmtId="164" fontId="2" fillId="0" borderId="0" xfId="0" quotePrefix="1" applyNumberFormat="1" applyFont="1" applyFill="1" applyBorder="1"/>
    <xf numFmtId="164" fontId="0" fillId="0" borderId="0" xfId="0" applyNumberFormat="1" applyFill="1" applyBorder="1"/>
    <xf numFmtId="2" fontId="11" fillId="0" borderId="0" xfId="0" quotePrefix="1" applyNumberFormat="1" applyFont="1" applyFill="1" applyBorder="1"/>
    <xf numFmtId="2" fontId="12" fillId="0" borderId="0" xfId="0" applyNumberFormat="1" applyFont="1" applyFill="1" applyBorder="1"/>
    <xf numFmtId="164" fontId="11" fillId="2" borderId="29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quotePrefix="1" applyFont="1" applyAlignment="1">
      <alignment horizontal="center"/>
    </xf>
    <xf numFmtId="17" fontId="10" fillId="0" borderId="24" xfId="0" applyNumberFormat="1" applyFont="1" applyBorder="1"/>
    <xf numFmtId="0" fontId="0" fillId="0" borderId="25" xfId="0" applyBorder="1"/>
    <xf numFmtId="17" fontId="10" fillId="0" borderId="25" xfId="0" applyNumberFormat="1" applyFont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2" fontId="11" fillId="0" borderId="27" xfId="0" quotePrefix="1" applyNumberFormat="1" applyFont="1" applyFill="1" applyBorder="1"/>
    <xf numFmtId="2" fontId="12" fillId="0" borderId="28" xfId="0" applyNumberFormat="1" applyFont="1" applyFill="1" applyBorder="1"/>
    <xf numFmtId="0" fontId="11" fillId="0" borderId="27" xfId="0" applyFont="1" applyBorder="1" applyAlignment="1">
      <alignment horizontal="center"/>
    </xf>
    <xf numFmtId="0" fontId="11" fillId="0" borderId="0" xfId="0" quotePrefix="1" applyFont="1" applyBorder="1" applyAlignment="1">
      <alignment horizontal="center"/>
    </xf>
    <xf numFmtId="0" fontId="11" fillId="0" borderId="28" xfId="0" quotePrefix="1" applyFont="1" applyBorder="1" applyAlignment="1">
      <alignment horizontal="center"/>
    </xf>
    <xf numFmtId="164" fontId="11" fillId="2" borderId="37" xfId="0" applyNumberFormat="1" applyFont="1" applyFill="1" applyBorder="1" applyAlignment="1">
      <alignment horizontal="center"/>
    </xf>
    <xf numFmtId="0" fontId="11" fillId="0" borderId="19" xfId="0" applyFont="1" applyBorder="1" applyAlignment="1">
      <alignment horizontal="center"/>
    </xf>
    <xf numFmtId="164" fontId="11" fillId="2" borderId="22" xfId="0" applyNumberFormat="1" applyFont="1" applyFill="1" applyBorder="1" applyAlignment="1">
      <alignment horizontal="center"/>
    </xf>
    <xf numFmtId="0" fontId="0" fillId="0" borderId="20" xfId="0" applyBorder="1"/>
    <xf numFmtId="0" fontId="11" fillId="0" borderId="20" xfId="0" applyFont="1" applyBorder="1" applyAlignment="1">
      <alignment horizontal="center"/>
    </xf>
    <xf numFmtId="164" fontId="11" fillId="2" borderId="23" xfId="0" applyNumberFormat="1" applyFont="1" applyFill="1" applyBorder="1" applyAlignment="1">
      <alignment horizontal="center"/>
    </xf>
    <xf numFmtId="0" fontId="11" fillId="0" borderId="27" xfId="0" quotePrefix="1" applyFont="1" applyBorder="1"/>
    <xf numFmtId="0" fontId="11" fillId="0" borderId="0" xfId="0" quotePrefix="1" applyFont="1" applyBorder="1"/>
    <xf numFmtId="0" fontId="13" fillId="0" borderId="0" xfId="0" applyFont="1"/>
    <xf numFmtId="0" fontId="10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2" fontId="2" fillId="2" borderId="29" xfId="0" applyNumberFormat="1" applyFont="1" applyFill="1" applyBorder="1"/>
    <xf numFmtId="2" fontId="2" fillId="2" borderId="32" xfId="0" applyNumberFormat="1" applyFont="1" applyFill="1" applyBorder="1"/>
    <xf numFmtId="2" fontId="2" fillId="0" borderId="24" xfId="0" quotePrefix="1" applyNumberFormat="1" applyFont="1" applyFill="1" applyBorder="1"/>
    <xf numFmtId="2" fontId="2" fillId="0" borderId="25" xfId="0" quotePrefix="1" applyNumberFormat="1" applyFont="1" applyFill="1" applyBorder="1"/>
    <xf numFmtId="2" fontId="0" fillId="0" borderId="26" xfId="0" applyNumberFormat="1" applyFill="1" applyBorder="1"/>
    <xf numFmtId="0" fontId="2" fillId="0" borderId="27" xfId="0" applyFont="1" applyBorder="1" applyAlignment="1">
      <alignment horizontal="center"/>
    </xf>
    <xf numFmtId="2" fontId="2" fillId="2" borderId="37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2" fontId="2" fillId="2" borderId="22" xfId="0" applyNumberFormat="1" applyFont="1" applyFill="1" applyBorder="1" applyAlignment="1">
      <alignment horizontal="center"/>
    </xf>
    <xf numFmtId="2" fontId="2" fillId="2" borderId="23" xfId="0" applyNumberFormat="1" applyFont="1" applyFill="1" applyBorder="1" applyAlignment="1">
      <alignment horizontal="center"/>
    </xf>
    <xf numFmtId="2" fontId="2" fillId="0" borderId="0" xfId="0" applyNumberFormat="1" applyFont="1" applyFill="1" applyBorder="1"/>
    <xf numFmtId="43" fontId="0" fillId="0" borderId="0" xfId="0" quotePrefix="1" applyNumberFormat="1" applyBorder="1"/>
    <xf numFmtId="43" fontId="0" fillId="0" borderId="0" xfId="0" quotePrefix="1" applyNumberFormat="1"/>
    <xf numFmtId="43" fontId="0" fillId="0" borderId="0" xfId="0" applyNumberFormat="1" applyBorder="1"/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2" fontId="0" fillId="0" borderId="3" xfId="0" applyNumberFormat="1" applyFill="1" applyBorder="1"/>
    <xf numFmtId="2" fontId="2" fillId="0" borderId="0" xfId="0" applyNumberFormat="1" applyFont="1" applyBorder="1" applyAlignment="1">
      <alignment horizontal="center"/>
    </xf>
    <xf numFmtId="0" fontId="0" fillId="0" borderId="21" xfId="0" applyBorder="1"/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9" fontId="0" fillId="0" borderId="28" xfId="3" applyFont="1" applyBorder="1" applyAlignment="1">
      <alignment horizontal="center"/>
    </xf>
    <xf numFmtId="0" fontId="0" fillId="0" borderId="28" xfId="0" applyBorder="1" applyAlignment="1">
      <alignment horizontal="center"/>
    </xf>
    <xf numFmtId="2" fontId="0" fillId="0" borderId="3" xfId="0" applyNumberFormat="1" applyBorder="1"/>
    <xf numFmtId="0" fontId="0" fillId="0" borderId="38" xfId="0" applyBorder="1"/>
    <xf numFmtId="165" fontId="0" fillId="0" borderId="39" xfId="3" applyNumberFormat="1" applyFont="1" applyBorder="1" applyAlignment="1">
      <alignment horizontal="center"/>
    </xf>
    <xf numFmtId="165" fontId="0" fillId="0" borderId="40" xfId="3" applyNumberFormat="1" applyFont="1" applyBorder="1" applyAlignment="1">
      <alignment horizontal="center"/>
    </xf>
    <xf numFmtId="165" fontId="0" fillId="0" borderId="0" xfId="0" applyNumberFormat="1"/>
    <xf numFmtId="0" fontId="11" fillId="0" borderId="0" xfId="0" applyFont="1" applyBorder="1"/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7"/>
  <sheetViews>
    <sheetView tabSelected="1" zoomScaleNormal="100" workbookViewId="0">
      <selection activeCell="A2" sqref="A2"/>
    </sheetView>
  </sheetViews>
  <sheetFormatPr defaultRowHeight="15" x14ac:dyDescent="0.25"/>
  <sheetData>
    <row r="1" spans="1:23" s="126" customFormat="1" ht="21" x14ac:dyDescent="0.35">
      <c r="A1" s="165" t="s">
        <v>98</v>
      </c>
    </row>
    <row r="2" spans="1:23" s="126" customFormat="1" ht="18.75" x14ac:dyDescent="0.3">
      <c r="A2" s="166" t="s">
        <v>93</v>
      </c>
    </row>
    <row r="3" spans="1:23" s="126" customFormat="1" x14ac:dyDescent="0.25"/>
    <row r="4" spans="1:23" s="126" customFormat="1" x14ac:dyDescent="0.25"/>
    <row r="5" spans="1:23" ht="19.5" thickBot="1" x14ac:dyDescent="0.35">
      <c r="D5" s="166" t="s">
        <v>102</v>
      </c>
    </row>
    <row r="6" spans="1:23" ht="18.75" x14ac:dyDescent="0.3">
      <c r="B6" s="146" t="s">
        <v>94</v>
      </c>
      <c r="C6" s="147"/>
      <c r="D6" s="147"/>
      <c r="E6" s="147"/>
      <c r="F6" s="147"/>
      <c r="G6" s="147"/>
      <c r="H6" s="148" t="s">
        <v>95</v>
      </c>
      <c r="I6" s="147"/>
      <c r="J6" s="147"/>
      <c r="K6" s="147"/>
      <c r="L6" s="149"/>
    </row>
    <row r="7" spans="1:23" x14ac:dyDescent="0.25">
      <c r="B7" s="150"/>
      <c r="C7" s="26"/>
      <c r="D7" s="26"/>
      <c r="E7" s="26"/>
      <c r="F7" s="26"/>
      <c r="G7" s="26"/>
      <c r="H7" s="26"/>
      <c r="I7" s="26"/>
      <c r="J7" s="26"/>
      <c r="K7" s="26"/>
      <c r="L7" s="151"/>
    </row>
    <row r="8" spans="1:23" ht="15.75" x14ac:dyDescent="0.25">
      <c r="B8" s="163" t="s">
        <v>109</v>
      </c>
      <c r="C8" s="26"/>
      <c r="D8" s="26"/>
      <c r="E8" s="26"/>
      <c r="F8" s="26"/>
      <c r="G8" s="26"/>
      <c r="H8" s="164" t="s">
        <v>109</v>
      </c>
      <c r="I8" s="26"/>
      <c r="J8" s="26"/>
      <c r="K8" s="26"/>
      <c r="L8" s="151"/>
    </row>
    <row r="9" spans="1:23" ht="15.75" x14ac:dyDescent="0.25">
      <c r="B9" s="150"/>
      <c r="C9" s="203" t="s">
        <v>110</v>
      </c>
      <c r="D9" s="26"/>
      <c r="E9" s="26"/>
      <c r="F9" s="26"/>
      <c r="G9" s="26"/>
      <c r="H9" s="26"/>
      <c r="I9" s="203" t="s">
        <v>110</v>
      </c>
      <c r="J9" s="26"/>
      <c r="K9" s="26"/>
      <c r="L9" s="151"/>
    </row>
    <row r="10" spans="1:23" ht="15.75" x14ac:dyDescent="0.25">
      <c r="B10" s="152" t="s">
        <v>101</v>
      </c>
      <c r="C10" s="141"/>
      <c r="D10" s="141"/>
      <c r="E10" s="141"/>
      <c r="F10" s="142"/>
      <c r="G10" s="26"/>
      <c r="H10" s="141" t="s">
        <v>101</v>
      </c>
      <c r="I10" s="141"/>
      <c r="J10" s="141"/>
      <c r="K10" s="141"/>
      <c r="L10" s="153"/>
    </row>
    <row r="11" spans="1:23" ht="16.5" thickBot="1" x14ac:dyDescent="0.3">
      <c r="B11" s="154" t="s">
        <v>53</v>
      </c>
      <c r="C11" s="155" t="s">
        <v>89</v>
      </c>
      <c r="D11" s="155" t="s">
        <v>90</v>
      </c>
      <c r="E11" s="155" t="s">
        <v>91</v>
      </c>
      <c r="F11" s="155" t="s">
        <v>92</v>
      </c>
      <c r="G11" s="26"/>
      <c r="H11" s="144" t="s">
        <v>53</v>
      </c>
      <c r="I11" s="155" t="s">
        <v>89</v>
      </c>
      <c r="J11" s="155" t="s">
        <v>90</v>
      </c>
      <c r="K11" s="155" t="s">
        <v>91</v>
      </c>
      <c r="L11" s="156" t="s">
        <v>92</v>
      </c>
    </row>
    <row r="12" spans="1:23" ht="16.5" thickBot="1" x14ac:dyDescent="0.3">
      <c r="B12" s="154">
        <v>1</v>
      </c>
      <c r="C12" s="143">
        <f>C33-C23</f>
        <v>21.752244782259588</v>
      </c>
      <c r="D12" s="143">
        <f t="shared" ref="D12:F12" si="0">D33-D23</f>
        <v>16.264313972692555</v>
      </c>
      <c r="E12" s="143">
        <f t="shared" si="0"/>
        <v>11.795538054040065</v>
      </c>
      <c r="F12" s="143">
        <f t="shared" si="0"/>
        <v>6.6893297207067093</v>
      </c>
      <c r="G12" s="26"/>
      <c r="H12" s="144">
        <v>1</v>
      </c>
      <c r="I12" s="143">
        <f>I33-I23</f>
        <v>36.471833333333365</v>
      </c>
      <c r="J12" s="143">
        <f t="shared" ref="J12:L12" si="1">J33-J23</f>
        <v>47.33795833333329</v>
      </c>
      <c r="K12" s="143">
        <f t="shared" si="1"/>
        <v>41.135083333333313</v>
      </c>
      <c r="L12" s="157">
        <f t="shared" si="1"/>
        <v>34.182041666666635</v>
      </c>
      <c r="N12" s="138"/>
      <c r="O12" s="138"/>
      <c r="P12" s="138"/>
      <c r="Q12" s="138"/>
      <c r="T12" s="138"/>
      <c r="U12" s="138"/>
      <c r="V12" s="138"/>
      <c r="W12" s="138"/>
    </row>
    <row r="13" spans="1:23" ht="16.5" thickBot="1" x14ac:dyDescent="0.3">
      <c r="B13" s="154">
        <v>2</v>
      </c>
      <c r="C13" s="143">
        <f t="shared" ref="C13:F13" si="2">C34-C24</f>
        <v>21.327634004190529</v>
      </c>
      <c r="D13" s="143">
        <f t="shared" si="2"/>
        <v>16.947709771498069</v>
      </c>
      <c r="E13" s="143">
        <f t="shared" si="2"/>
        <v>12.690253884011511</v>
      </c>
      <c r="F13" s="143">
        <f t="shared" si="2"/>
        <v>8.3235038840114584</v>
      </c>
      <c r="G13" s="26"/>
      <c r="H13" s="144">
        <v>2</v>
      </c>
      <c r="I13" s="143">
        <f t="shared" ref="I13:L13" si="3">I34-I24</f>
        <v>30.580444444444481</v>
      </c>
      <c r="J13" s="143">
        <f t="shared" si="3"/>
        <v>37.114416666666614</v>
      </c>
      <c r="K13" s="143">
        <f t="shared" si="3"/>
        <v>31.683833333333325</v>
      </c>
      <c r="L13" s="157">
        <f t="shared" si="3"/>
        <v>26.257416666666614</v>
      </c>
      <c r="N13" s="138"/>
      <c r="O13" s="138"/>
      <c r="P13" s="138"/>
      <c r="Q13" s="138"/>
      <c r="T13" s="138"/>
      <c r="U13" s="138"/>
      <c r="V13" s="138"/>
      <c r="W13" s="138"/>
    </row>
    <row r="14" spans="1:23" ht="16.5" thickBot="1" x14ac:dyDescent="0.3">
      <c r="B14" s="154">
        <v>3</v>
      </c>
      <c r="C14" s="143">
        <f t="shared" ref="C14" si="4">C35-C25</f>
        <v>20.903023226121491</v>
      </c>
      <c r="D14" s="143">
        <f t="shared" ref="D14:F14" si="5">D35-D25</f>
        <v>17.631105570303603</v>
      </c>
      <c r="E14" s="143">
        <f t="shared" si="5"/>
        <v>13.584969713982929</v>
      </c>
      <c r="F14" s="143">
        <f t="shared" si="5"/>
        <v>9.9576780473162216</v>
      </c>
      <c r="G14" s="26"/>
      <c r="H14" s="144">
        <v>3</v>
      </c>
      <c r="I14" s="143">
        <f t="shared" ref="I14" si="6">I35-I25</f>
        <v>24.689055555555584</v>
      </c>
      <c r="J14" s="143">
        <f t="shared" ref="J14:L14" si="7">J35-J25</f>
        <v>26.89087499999998</v>
      </c>
      <c r="K14" s="143">
        <f t="shared" si="7"/>
        <v>22.232583333333309</v>
      </c>
      <c r="L14" s="157">
        <f t="shared" si="7"/>
        <v>18.332791666666594</v>
      </c>
      <c r="N14" s="138"/>
      <c r="O14" s="138"/>
      <c r="P14" s="138"/>
      <c r="Q14" s="138"/>
      <c r="T14" s="138"/>
      <c r="U14" s="138"/>
      <c r="V14" s="138"/>
      <c r="W14" s="138"/>
    </row>
    <row r="15" spans="1:23" ht="16.5" thickBot="1" x14ac:dyDescent="0.3">
      <c r="B15" s="158" t="s">
        <v>67</v>
      </c>
      <c r="C15" s="162">
        <f t="shared" ref="C15" si="8">C36-C26</f>
        <v>20.478412448052438</v>
      </c>
      <c r="D15" s="159">
        <f t="shared" ref="D15:F15" si="9">D36-D26</f>
        <v>18.314501369109124</v>
      </c>
      <c r="E15" s="159">
        <f t="shared" si="9"/>
        <v>14.479685543954361</v>
      </c>
      <c r="F15" s="159">
        <f t="shared" si="9"/>
        <v>11.591852210620971</v>
      </c>
      <c r="G15" s="160"/>
      <c r="H15" s="161" t="s">
        <v>67</v>
      </c>
      <c r="I15" s="162">
        <f t="shared" ref="I15" si="10">I36-I26</f>
        <v>18.7976666666667</v>
      </c>
      <c r="J15" s="159">
        <f t="shared" ref="J15:L15" si="11">J36-J26</f>
        <v>16.667333333333303</v>
      </c>
      <c r="K15" s="159">
        <f t="shared" si="11"/>
        <v>12.781333333333308</v>
      </c>
      <c r="L15" s="162">
        <f t="shared" si="11"/>
        <v>10.408166666666602</v>
      </c>
      <c r="N15" s="138"/>
      <c r="O15" s="138"/>
      <c r="P15" s="138"/>
      <c r="Q15" s="138"/>
    </row>
    <row r="16" spans="1:23" x14ac:dyDescent="0.25">
      <c r="B16" s="126"/>
      <c r="C16" s="138"/>
      <c r="D16" s="138"/>
      <c r="E16" s="138"/>
      <c r="F16" s="138"/>
      <c r="I16" s="138"/>
      <c r="J16" s="138"/>
      <c r="K16" s="138"/>
      <c r="L16" s="138"/>
    </row>
    <row r="17" spans="2:26" s="126" customFormat="1" x14ac:dyDescent="0.25">
      <c r="C17" s="138"/>
      <c r="D17" s="138"/>
      <c r="E17" s="138"/>
      <c r="F17" s="138"/>
      <c r="I17" s="138"/>
      <c r="J17" s="138"/>
      <c r="K17" s="138"/>
      <c r="L17" s="138"/>
    </row>
    <row r="18" spans="2:26" x14ac:dyDescent="0.25">
      <c r="B18" s="126"/>
      <c r="C18" s="138"/>
      <c r="D18" s="138"/>
      <c r="E18" s="138"/>
      <c r="F18" s="138"/>
      <c r="I18" s="138"/>
      <c r="J18" s="138"/>
      <c r="K18" s="138"/>
      <c r="L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</row>
    <row r="19" spans="2:26" x14ac:dyDescent="0.25">
      <c r="B19" s="27" t="s">
        <v>99</v>
      </c>
      <c r="C19" s="138"/>
      <c r="D19" s="138"/>
      <c r="E19" s="138"/>
      <c r="F19" s="138"/>
      <c r="H19" s="27" t="s">
        <v>100</v>
      </c>
      <c r="I19" s="138"/>
      <c r="J19" s="138"/>
      <c r="K19" s="138"/>
      <c r="L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</row>
    <row r="20" spans="2:26" x14ac:dyDescent="0.25">
      <c r="B20" s="126"/>
      <c r="C20" s="138"/>
      <c r="D20" s="138"/>
      <c r="E20" s="138"/>
      <c r="F20" s="138"/>
      <c r="I20" s="138"/>
      <c r="J20" s="138"/>
      <c r="K20" s="138"/>
      <c r="L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</row>
    <row r="21" spans="2:26" x14ac:dyDescent="0.25">
      <c r="B21" s="75" t="s">
        <v>87</v>
      </c>
      <c r="C21" s="139"/>
      <c r="D21" s="139"/>
      <c r="E21" s="139"/>
      <c r="F21" s="140"/>
      <c r="H21" s="75" t="s">
        <v>87</v>
      </c>
      <c r="I21" s="139"/>
      <c r="J21" s="139"/>
      <c r="K21" s="139"/>
      <c r="L21" s="140"/>
      <c r="N21" s="138"/>
      <c r="O21" s="138"/>
      <c r="P21" s="138"/>
      <c r="Q21" s="138"/>
      <c r="R21" s="138"/>
      <c r="S21" s="138"/>
      <c r="T21" s="138"/>
      <c r="U21" s="138"/>
      <c r="V21" s="138"/>
      <c r="W21" s="138"/>
    </row>
    <row r="22" spans="2:26" ht="16.5" thickBot="1" x14ac:dyDescent="0.3">
      <c r="B22" s="58" t="s">
        <v>53</v>
      </c>
      <c r="C22" s="145" t="s">
        <v>89</v>
      </c>
      <c r="D22" s="145" t="s">
        <v>90</v>
      </c>
      <c r="E22" s="145" t="s">
        <v>91</v>
      </c>
      <c r="F22" s="145" t="s">
        <v>92</v>
      </c>
      <c r="H22" s="58" t="s">
        <v>53</v>
      </c>
      <c r="I22" s="145" t="s">
        <v>89</v>
      </c>
      <c r="J22" s="145" t="s">
        <v>90</v>
      </c>
      <c r="K22" s="145" t="s">
        <v>91</v>
      </c>
      <c r="L22" s="145" t="s">
        <v>92</v>
      </c>
    </row>
    <row r="23" spans="2:26" ht="15.75" thickBot="1" x14ac:dyDescent="0.3">
      <c r="B23" s="58">
        <v>1</v>
      </c>
      <c r="C23" s="103">
        <f>'Mar 2021 VM-20 (and VM-21)'!U29</f>
        <v>32.93</v>
      </c>
      <c r="D23" s="103">
        <f>'Mar 2021 VM-20 (and VM-21)'!V29</f>
        <v>53.4</v>
      </c>
      <c r="E23" s="103">
        <f>'Mar 2021 VM-20 (and VM-21)'!W29</f>
        <v>71.875</v>
      </c>
      <c r="F23" s="103">
        <f>'Mar 2021 VM-20 (and VM-21)'!X29</f>
        <v>114.375</v>
      </c>
      <c r="H23" s="58">
        <v>1</v>
      </c>
      <c r="I23" s="103">
        <f>'Mar 2020 VM-20 (and VM-21) '!U29</f>
        <v>188.61999999999998</v>
      </c>
      <c r="J23" s="103">
        <f>'Mar 2020 VM-20 (and VM-21) '!V29</f>
        <v>166.64500000000001</v>
      </c>
      <c r="K23" s="103">
        <f>'Mar 2020 VM-20 (and VM-21) '!W29</f>
        <v>177.76</v>
      </c>
      <c r="L23" s="103">
        <f>'Mar 2020 VM-20 (and VM-21) '!X29</f>
        <v>196.46375</v>
      </c>
      <c r="N23" s="138"/>
      <c r="O23" s="138"/>
      <c r="P23" s="138"/>
      <c r="Q23" s="138"/>
      <c r="R23" s="126"/>
      <c r="S23" s="126"/>
      <c r="T23" s="138"/>
      <c r="U23" s="138"/>
      <c r="V23" s="138"/>
      <c r="W23" s="138"/>
      <c r="X23" s="126"/>
      <c r="Y23" s="126"/>
      <c r="Z23" s="126"/>
    </row>
    <row r="24" spans="2:26" ht="15.75" thickBot="1" x14ac:dyDescent="0.3">
      <c r="B24" s="58">
        <v>2</v>
      </c>
      <c r="C24" s="103">
        <f>'Mar 2021 VM-20 (and VM-21)'!U30</f>
        <v>46.920319111402392</v>
      </c>
      <c r="D24" s="103">
        <f>'Mar 2021 VM-20 (and VM-21)'!V30</f>
        <v>67.988354201194483</v>
      </c>
      <c r="E24" s="103">
        <f>'Mar 2021 VM-20 (and VM-21)'!W30</f>
        <v>86.300075836695228</v>
      </c>
      <c r="F24" s="103">
        <f>'Mar 2021 VM-20 (and VM-21)'!X30</f>
        <v>125.51340917002857</v>
      </c>
      <c r="H24" s="58">
        <v>2</v>
      </c>
      <c r="I24" s="103">
        <f>'Mar 2020 VM-20 (and VM-21) '!U30</f>
        <v>150.45999999999998</v>
      </c>
      <c r="J24" s="103">
        <f>'Mar 2020 VM-20 (and VM-21) '!V30</f>
        <v>143.17333333333335</v>
      </c>
      <c r="K24" s="103">
        <f>'Mar 2020 VM-20 (and VM-21) '!W30</f>
        <v>156.17999999999998</v>
      </c>
      <c r="L24" s="103">
        <f>'Mar 2020 VM-20 (and VM-21) '!X30</f>
        <v>179.21250000000001</v>
      </c>
      <c r="N24" s="138"/>
      <c r="O24" s="138"/>
      <c r="P24" s="138"/>
      <c r="Q24" s="138"/>
      <c r="R24" s="126"/>
      <c r="S24" s="126"/>
      <c r="T24" s="138"/>
      <c r="U24" s="138"/>
      <c r="V24" s="138"/>
      <c r="W24" s="138"/>
      <c r="X24" s="126"/>
      <c r="Y24" s="126"/>
      <c r="Z24" s="126"/>
    </row>
    <row r="25" spans="2:26" ht="15.75" thickBot="1" x14ac:dyDescent="0.3">
      <c r="B25" s="60">
        <v>3</v>
      </c>
      <c r="C25" s="103">
        <f>'Mar 2021 VM-20 (and VM-21)'!U31</f>
        <v>60.910638222804778</v>
      </c>
      <c r="D25" s="103">
        <f>'Mar 2021 VM-20 (and VM-21)'!V31</f>
        <v>82.576708402388945</v>
      </c>
      <c r="E25" s="103">
        <f>'Mar 2021 VM-20 (and VM-21)'!W31</f>
        <v>100.72515167339046</v>
      </c>
      <c r="F25" s="103">
        <f>'Mar 2021 VM-20 (and VM-21)'!X31</f>
        <v>136.65181834005713</v>
      </c>
      <c r="H25" s="60">
        <v>3</v>
      </c>
      <c r="I25" s="103">
        <f>'Mar 2020 VM-20 (and VM-21) '!U31</f>
        <v>112.29999999999997</v>
      </c>
      <c r="J25" s="103">
        <f>'Mar 2020 VM-20 (and VM-21) '!V31</f>
        <v>119.70166666666667</v>
      </c>
      <c r="K25" s="103">
        <f>'Mar 2020 VM-20 (and VM-21) '!W31</f>
        <v>134.6</v>
      </c>
      <c r="L25" s="103">
        <f>'Mar 2020 VM-20 (and VM-21) '!X31</f>
        <v>161.96125000000001</v>
      </c>
      <c r="N25" s="138"/>
      <c r="O25" s="138"/>
      <c r="P25" s="138"/>
      <c r="Q25" s="138"/>
      <c r="R25" s="126"/>
      <c r="S25" s="126"/>
      <c r="T25" s="138"/>
      <c r="U25" s="138"/>
      <c r="V25" s="138"/>
      <c r="W25" s="138"/>
      <c r="X25" s="126"/>
      <c r="Y25" s="126"/>
      <c r="Z25" s="126"/>
    </row>
    <row r="26" spans="2:26" x14ac:dyDescent="0.25">
      <c r="B26" s="60" t="s">
        <v>67</v>
      </c>
      <c r="C26" s="103">
        <f>'Mar 2021 VM-20 (and VM-21)'!U32</f>
        <v>74.900957334207163</v>
      </c>
      <c r="D26" s="103">
        <f>'Mar 2021 VM-20 (and VM-21)'!V32</f>
        <v>97.165062603583422</v>
      </c>
      <c r="E26" s="103">
        <f>'Mar 2021 VM-20 (and VM-21)'!W32</f>
        <v>115.1502275100857</v>
      </c>
      <c r="F26" s="103">
        <f>'Mar 2021 VM-20 (and VM-21)'!X32</f>
        <v>147.79022751008571</v>
      </c>
      <c r="H26" s="60" t="s">
        <v>67</v>
      </c>
      <c r="I26" s="103">
        <f>'Mar 2020 VM-20 (and VM-21) '!U32</f>
        <v>74.139999999999972</v>
      </c>
      <c r="J26" s="103">
        <f>'Mar 2020 VM-20 (and VM-21) '!V32</f>
        <v>96.23</v>
      </c>
      <c r="K26" s="103">
        <f>'Mar 2020 VM-20 (and VM-21) '!W32</f>
        <v>113.02</v>
      </c>
      <c r="L26" s="103">
        <f>'Mar 2020 VM-20 (and VM-21) '!X32</f>
        <v>144.71</v>
      </c>
    </row>
    <row r="27" spans="2:26" x14ac:dyDescent="0.25">
      <c r="B27" s="126"/>
      <c r="C27" s="138"/>
      <c r="D27" s="138"/>
      <c r="E27" s="138"/>
      <c r="F27" s="138"/>
      <c r="I27" s="138"/>
      <c r="J27" s="138"/>
      <c r="K27" s="138"/>
      <c r="L27" s="138"/>
    </row>
    <row r="28" spans="2:26" x14ac:dyDescent="0.25">
      <c r="B28" s="126"/>
      <c r="C28" s="138"/>
      <c r="D28" s="138"/>
      <c r="E28" s="138"/>
      <c r="F28" s="138"/>
      <c r="I28" s="138"/>
      <c r="J28" s="138"/>
      <c r="K28" s="138"/>
      <c r="L28" s="138"/>
    </row>
    <row r="29" spans="2:26" x14ac:dyDescent="0.25">
      <c r="B29" s="27" t="s">
        <v>88</v>
      </c>
      <c r="C29" s="138"/>
      <c r="D29" s="138"/>
      <c r="E29" s="138"/>
      <c r="F29" s="138"/>
      <c r="H29" s="27" t="s">
        <v>86</v>
      </c>
      <c r="I29" s="138"/>
      <c r="J29" s="138"/>
      <c r="K29" s="138"/>
      <c r="L29" s="138"/>
    </row>
    <row r="30" spans="2:26" x14ac:dyDescent="0.25">
      <c r="B30" s="126"/>
      <c r="C30" s="138"/>
      <c r="D30" s="138"/>
      <c r="E30" s="138"/>
      <c r="F30" s="138"/>
      <c r="H30" s="126"/>
      <c r="I30" s="138"/>
      <c r="J30" s="138"/>
      <c r="K30" s="138"/>
      <c r="L30" s="138"/>
    </row>
    <row r="31" spans="2:26" x14ac:dyDescent="0.25">
      <c r="B31" s="75" t="s">
        <v>87</v>
      </c>
      <c r="C31" s="139"/>
      <c r="D31" s="139"/>
      <c r="E31" s="139"/>
      <c r="F31" s="140"/>
      <c r="H31" s="75" t="s">
        <v>87</v>
      </c>
      <c r="I31" s="139"/>
      <c r="J31" s="139"/>
      <c r="K31" s="139"/>
      <c r="L31" s="140"/>
    </row>
    <row r="32" spans="2:26" ht="16.5" thickBot="1" x14ac:dyDescent="0.3">
      <c r="B32" s="58" t="s">
        <v>53</v>
      </c>
      <c r="C32" s="145" t="s">
        <v>89</v>
      </c>
      <c r="D32" s="145" t="s">
        <v>90</v>
      </c>
      <c r="E32" s="145" t="s">
        <v>91</v>
      </c>
      <c r="F32" s="145" t="s">
        <v>92</v>
      </c>
      <c r="H32" s="58" t="s">
        <v>53</v>
      </c>
      <c r="I32" s="145" t="s">
        <v>89</v>
      </c>
      <c r="J32" s="145" t="s">
        <v>90</v>
      </c>
      <c r="K32" s="145" t="s">
        <v>91</v>
      </c>
      <c r="L32" s="145" t="s">
        <v>92</v>
      </c>
    </row>
    <row r="33" spans="2:26" ht="15.75" thickBot="1" x14ac:dyDescent="0.3">
      <c r="B33" s="58">
        <v>1</v>
      </c>
      <c r="C33" s="103">
        <f>'Mar 2021 VM-22'!U29</f>
        <v>54.682244782259588</v>
      </c>
      <c r="D33" s="103">
        <f>'Mar 2021 VM-22'!V29</f>
        <v>69.664313972692554</v>
      </c>
      <c r="E33" s="103">
        <f>'Mar 2021 VM-22'!W29</f>
        <v>83.670538054040065</v>
      </c>
      <c r="F33" s="103">
        <f>'Mar 2021 VM-22'!X29</f>
        <v>121.06432972070671</v>
      </c>
      <c r="H33" s="58">
        <v>1</v>
      </c>
      <c r="I33" s="103">
        <f>'Mar 2020 VM-22'!U29</f>
        <v>225.09183333333334</v>
      </c>
      <c r="J33" s="103">
        <f>'Mar 2020 VM-22'!V29</f>
        <v>213.9829583333333</v>
      </c>
      <c r="K33" s="103">
        <f>'Mar 2020 VM-22'!W29</f>
        <v>218.8950833333333</v>
      </c>
      <c r="L33" s="103">
        <f>'Mar 2020 VM-22'!X29</f>
        <v>230.64579166666664</v>
      </c>
      <c r="N33" s="138"/>
      <c r="O33" s="138"/>
      <c r="P33" s="138"/>
      <c r="Q33" s="138"/>
      <c r="R33" s="126"/>
      <c r="S33" s="126"/>
      <c r="T33" s="138"/>
      <c r="U33" s="138"/>
      <c r="V33" s="138"/>
      <c r="W33" s="138"/>
      <c r="X33" s="126"/>
      <c r="Y33" s="126"/>
      <c r="Z33" s="126"/>
    </row>
    <row r="34" spans="2:26" ht="15.75" thickBot="1" x14ac:dyDescent="0.3">
      <c r="B34" s="58">
        <v>2</v>
      </c>
      <c r="C34" s="103">
        <f>'Mar 2021 VM-22'!U30</f>
        <v>68.247953115592921</v>
      </c>
      <c r="D34" s="103">
        <f>'Mar 2021 VM-22'!V30</f>
        <v>84.936063972692551</v>
      </c>
      <c r="E34" s="103">
        <f>'Mar 2021 VM-22'!W30</f>
        <v>98.99032972070674</v>
      </c>
      <c r="F34" s="103">
        <f>'Mar 2021 VM-22'!X30</f>
        <v>133.83691305404002</v>
      </c>
      <c r="H34" s="58">
        <v>2</v>
      </c>
      <c r="I34" s="103">
        <f>'Mar 2020 VM-22'!U30</f>
        <v>181.04044444444446</v>
      </c>
      <c r="J34" s="103">
        <f>'Mar 2020 VM-22'!V30</f>
        <v>180.28774999999996</v>
      </c>
      <c r="K34" s="103">
        <f>'Mar 2020 VM-22'!W30</f>
        <v>187.8638333333333</v>
      </c>
      <c r="L34" s="103">
        <f>'Mar 2020 VM-22'!X30</f>
        <v>205.46991666666662</v>
      </c>
      <c r="N34" s="138"/>
      <c r="O34" s="138"/>
      <c r="P34" s="138"/>
      <c r="Q34" s="138"/>
      <c r="R34" s="126"/>
      <c r="S34" s="126"/>
      <c r="T34" s="138"/>
      <c r="U34" s="138"/>
      <c r="V34" s="138"/>
      <c r="W34" s="138"/>
      <c r="X34" s="126"/>
      <c r="Y34" s="126"/>
      <c r="Z34" s="126"/>
    </row>
    <row r="35" spans="2:26" ht="15.75" thickBot="1" x14ac:dyDescent="0.3">
      <c r="B35" s="60">
        <v>3</v>
      </c>
      <c r="C35" s="103">
        <f>'Mar 2021 VM-22'!U31</f>
        <v>81.813661448926268</v>
      </c>
      <c r="D35" s="103">
        <f>'Mar 2021 VM-22'!V31</f>
        <v>100.20781397269255</v>
      </c>
      <c r="E35" s="103">
        <f>'Mar 2021 VM-22'!W31</f>
        <v>114.31012138737339</v>
      </c>
      <c r="F35" s="103">
        <f>'Mar 2021 VM-22'!X31</f>
        <v>146.60949638737335</v>
      </c>
      <c r="H35" s="60">
        <v>3</v>
      </c>
      <c r="I35" s="103">
        <f>'Mar 2020 VM-22'!U31</f>
        <v>136.98905555555555</v>
      </c>
      <c r="J35" s="103">
        <f>'Mar 2020 VM-22'!V31</f>
        <v>146.59254166666665</v>
      </c>
      <c r="K35" s="103">
        <f>'Mar 2020 VM-22'!W31</f>
        <v>156.8325833333333</v>
      </c>
      <c r="L35" s="103">
        <f>'Mar 2020 VM-22'!X31</f>
        <v>180.2940416666666</v>
      </c>
      <c r="N35" s="138"/>
      <c r="O35" s="138"/>
      <c r="P35" s="138"/>
      <c r="Q35" s="138"/>
      <c r="R35" s="126"/>
      <c r="S35" s="126"/>
      <c r="T35" s="138"/>
      <c r="U35" s="138"/>
      <c r="V35" s="138"/>
      <c r="W35" s="138"/>
      <c r="X35" s="126"/>
      <c r="Y35" s="126"/>
      <c r="Z35" s="126"/>
    </row>
    <row r="36" spans="2:26" x14ac:dyDescent="0.25">
      <c r="B36" s="60" t="s">
        <v>67</v>
      </c>
      <c r="C36" s="103">
        <f>'Mar 2021 VM-22'!U32</f>
        <v>95.379369782259602</v>
      </c>
      <c r="D36" s="103">
        <f>'Mar 2021 VM-22'!V32</f>
        <v>115.47956397269255</v>
      </c>
      <c r="E36" s="103">
        <f>'Mar 2021 VM-22'!W32</f>
        <v>129.62991305404006</v>
      </c>
      <c r="F36" s="103">
        <f>'Mar 2021 VM-22'!X32</f>
        <v>159.38207972070668</v>
      </c>
      <c r="H36" s="60" t="s">
        <v>67</v>
      </c>
      <c r="I36" s="103">
        <f>'Mar 2020 VM-22'!U32</f>
        <v>92.937666666666672</v>
      </c>
      <c r="J36" s="103">
        <f>'Mar 2020 VM-22'!V32</f>
        <v>112.89733333333331</v>
      </c>
      <c r="K36" s="103">
        <f>'Mar 2020 VM-22'!W32</f>
        <v>125.8013333333333</v>
      </c>
      <c r="L36" s="103">
        <f>'Mar 2020 VM-22'!X32</f>
        <v>155.11816666666661</v>
      </c>
    </row>
    <row r="37" spans="2:26" x14ac:dyDescent="0.25">
      <c r="I37" s="138"/>
      <c r="J37" s="138"/>
      <c r="K37" s="138"/>
      <c r="L37" s="13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/>
  <dimension ref="A1:AG28"/>
  <sheetViews>
    <sheetView workbookViewId="0">
      <selection activeCell="C15" sqref="C15"/>
    </sheetView>
  </sheetViews>
  <sheetFormatPr defaultRowHeight="15" x14ac:dyDescent="0.25"/>
  <sheetData>
    <row r="1" spans="1:33" x14ac:dyDescent="0.25">
      <c r="A1" s="212" t="s">
        <v>15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x14ac:dyDescent="0.25">
      <c r="A2" s="204" t="s">
        <v>16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6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x14ac:dyDescent="0.25">
      <c r="A3" s="4" t="s">
        <v>17</v>
      </c>
      <c r="B3" s="4" t="s">
        <v>18</v>
      </c>
      <c r="C3" s="6"/>
      <c r="D3" s="7"/>
      <c r="E3" s="7"/>
      <c r="F3" s="7"/>
      <c r="G3" s="7"/>
      <c r="H3" s="7"/>
      <c r="I3" s="7"/>
      <c r="J3" s="7"/>
      <c r="K3" s="7"/>
      <c r="L3" s="8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x14ac:dyDescent="0.25">
      <c r="A4" s="5" t="s">
        <v>19</v>
      </c>
      <c r="B4" s="5" t="s">
        <v>19</v>
      </c>
      <c r="C4" s="12" t="s">
        <v>20</v>
      </c>
      <c r="D4" s="13"/>
      <c r="E4" s="13"/>
      <c r="F4" s="13"/>
      <c r="G4" s="13"/>
      <c r="H4" s="13"/>
      <c r="I4" s="13"/>
      <c r="J4" s="13"/>
      <c r="K4" s="13"/>
      <c r="L4" s="14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x14ac:dyDescent="0.25">
      <c r="A5" s="3" t="s">
        <v>21</v>
      </c>
      <c r="B5" s="3" t="s">
        <v>21</v>
      </c>
      <c r="C5" s="9">
        <v>1</v>
      </c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10">
        <v>9</v>
      </c>
      <c r="L5" s="11">
        <v>10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x14ac:dyDescent="0.25">
      <c r="A6" s="4">
        <v>1</v>
      </c>
      <c r="B6" s="4" t="s">
        <v>22</v>
      </c>
      <c r="C6" s="15">
        <v>1.9965301510557081E-2</v>
      </c>
      <c r="D6" s="16">
        <v>2.0112096609263594E-2</v>
      </c>
      <c r="E6" s="16">
        <v>3.8411912306586853E-2</v>
      </c>
      <c r="F6" s="16">
        <v>6.999525025432235E-2</v>
      </c>
      <c r="G6" s="16">
        <v>8.726847664784973E-2</v>
      </c>
      <c r="H6" s="16">
        <v>0.10052571507739554</v>
      </c>
      <c r="I6" s="16">
        <v>0.11057758011450353</v>
      </c>
      <c r="J6" s="16">
        <v>0.12187145137977119</v>
      </c>
      <c r="K6" s="16">
        <v>0.13304094215494722</v>
      </c>
      <c r="L6" s="17">
        <v>0.14244131422651651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x14ac:dyDescent="0.25">
      <c r="A7" s="5">
        <v>2</v>
      </c>
      <c r="B7" s="5" t="s">
        <v>23</v>
      </c>
      <c r="C7" s="18">
        <v>0.11979180906270571</v>
      </c>
      <c r="D7" s="23">
        <v>0.30168885469974416</v>
      </c>
      <c r="E7" s="23">
        <v>0.54879043791559579</v>
      </c>
      <c r="F7" s="23">
        <v>0.8167707585395233</v>
      </c>
      <c r="G7" s="23">
        <v>0.93314512589977938</v>
      </c>
      <c r="H7" s="23">
        <v>1.055959672870916</v>
      </c>
      <c r="I7" s="23">
        <v>1.1489294556526179</v>
      </c>
      <c r="J7" s="23">
        <v>1.2380227876338992</v>
      </c>
      <c r="K7" s="23">
        <v>1.3315217987885741</v>
      </c>
      <c r="L7" s="19">
        <v>1.4258480140969414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x14ac:dyDescent="0.25">
      <c r="A8" s="5">
        <v>3</v>
      </c>
      <c r="B8" s="5" t="s">
        <v>24</v>
      </c>
      <c r="C8" s="18">
        <v>0.27951422114652558</v>
      </c>
      <c r="D8" s="23">
        <v>0.80453888193497469</v>
      </c>
      <c r="E8" s="23">
        <v>1.427073664941231</v>
      </c>
      <c r="F8" s="23">
        <v>1.8284945134479629</v>
      </c>
      <c r="G8" s="23">
        <v>2.0476946711527271</v>
      </c>
      <c r="H8" s="23">
        <v>2.2387827358591297</v>
      </c>
      <c r="I8" s="23">
        <v>2.3631886318519046</v>
      </c>
      <c r="J8" s="23">
        <v>2.4964395793758838</v>
      </c>
      <c r="K8" s="23">
        <v>2.6655217399953699</v>
      </c>
      <c r="L8" s="19">
        <v>2.854894197178262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x14ac:dyDescent="0.25">
      <c r="A9" s="5">
        <v>4</v>
      </c>
      <c r="B9" s="5" t="s">
        <v>25</v>
      </c>
      <c r="C9" s="18">
        <v>0.5989590453135285</v>
      </c>
      <c r="D9" s="23">
        <v>1.9109641789498708</v>
      </c>
      <c r="E9" s="23">
        <v>3.2393830369748198</v>
      </c>
      <c r="F9" s="23">
        <v>3.9314798771609327</v>
      </c>
      <c r="G9" s="23">
        <v>4.2793972628000674</v>
      </c>
      <c r="H9" s="23">
        <v>4.6080958457120911</v>
      </c>
      <c r="I9" s="23">
        <v>4.8390886807812583</v>
      </c>
      <c r="J9" s="23">
        <v>5.0376670080445898</v>
      </c>
      <c r="K9" s="23">
        <v>5.3246512157955674</v>
      </c>
      <c r="L9" s="19">
        <v>5.7226419079557411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x14ac:dyDescent="0.25">
      <c r="A10" s="5">
        <v>5</v>
      </c>
      <c r="B10" s="5" t="s">
        <v>26</v>
      </c>
      <c r="C10" s="18">
        <v>1.1579874876059428</v>
      </c>
      <c r="D10" s="23">
        <v>3.7219389951774349</v>
      </c>
      <c r="E10" s="23">
        <v>6.4274339663972695</v>
      </c>
      <c r="F10" s="23">
        <v>7.363535223518868</v>
      </c>
      <c r="G10" s="23">
        <v>7.8755223894337547</v>
      </c>
      <c r="H10" s="23">
        <v>8.3231455181344867</v>
      </c>
      <c r="I10" s="23">
        <v>8.6722976608896474</v>
      </c>
      <c r="J10" s="23">
        <v>8.9110256415752804</v>
      </c>
      <c r="K10" s="23">
        <v>9.3566029542144733</v>
      </c>
      <c r="L10" s="19">
        <v>10.048632894410549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x14ac:dyDescent="0.25">
      <c r="A11" s="5">
        <v>6</v>
      </c>
      <c r="B11" s="5" t="s">
        <v>27</v>
      </c>
      <c r="C11" s="18">
        <v>2.1762178646386232</v>
      </c>
      <c r="D11" s="23">
        <v>7.0435464496507025</v>
      </c>
      <c r="E11" s="23">
        <v>12.207948224345856</v>
      </c>
      <c r="F11" s="23">
        <v>13.462838473998623</v>
      </c>
      <c r="G11" s="23">
        <v>14.122180121680433</v>
      </c>
      <c r="H11" s="23">
        <v>14.745430055901247</v>
      </c>
      <c r="I11" s="23">
        <v>15.217816708355452</v>
      </c>
      <c r="J11" s="23">
        <v>15.451567004815004</v>
      </c>
      <c r="K11" s="23">
        <v>16.110824420988553</v>
      </c>
      <c r="L11" s="19">
        <v>17.324650782650316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x14ac:dyDescent="0.25">
      <c r="A12" s="5">
        <v>7</v>
      </c>
      <c r="B12" s="5" t="s">
        <v>28</v>
      </c>
      <c r="C12" s="18">
        <v>4.4640642636415606</v>
      </c>
      <c r="D12" s="23">
        <v>9.461020061964609</v>
      </c>
      <c r="E12" s="23">
        <v>14.499403186547118</v>
      </c>
      <c r="F12" s="23">
        <v>16.367598347486489</v>
      </c>
      <c r="G12" s="23">
        <v>17.715057221508815</v>
      </c>
      <c r="H12" s="23">
        <v>18.297058746642449</v>
      </c>
      <c r="I12" s="23">
        <v>19.204437812074907</v>
      </c>
      <c r="J12" s="23">
        <v>19.757074181675346</v>
      </c>
      <c r="K12" s="23">
        <v>20.603552266426377</v>
      </c>
      <c r="L12" s="19">
        <v>21.975830173511419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x14ac:dyDescent="0.25">
      <c r="A13" s="5">
        <v>8</v>
      </c>
      <c r="B13" s="5" t="s">
        <v>29</v>
      </c>
      <c r="C13" s="18">
        <v>10.328169247499419</v>
      </c>
      <c r="D13" s="23">
        <v>17.673233758393831</v>
      </c>
      <c r="E13" s="23">
        <v>22.586486245830457</v>
      </c>
      <c r="F13" s="23">
        <v>25.215924747214846</v>
      </c>
      <c r="G13" s="23">
        <v>26.778419765342704</v>
      </c>
      <c r="H13" s="23">
        <v>27.658678543644658</v>
      </c>
      <c r="I13" s="23">
        <v>29.042008284718261</v>
      </c>
      <c r="J13" s="23">
        <v>30.129250351128697</v>
      </c>
      <c r="K13" s="23">
        <v>30.992855225585267</v>
      </c>
      <c r="L13" s="19">
        <v>31.992315483964493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x14ac:dyDescent="0.25">
      <c r="A14" s="5">
        <v>9</v>
      </c>
      <c r="B14" s="5" t="s">
        <v>30</v>
      </c>
      <c r="C14" s="18">
        <v>20.172172740148717</v>
      </c>
      <c r="D14" s="23">
        <v>30.706826433077499</v>
      </c>
      <c r="E14" s="23">
        <v>34.681067706477307</v>
      </c>
      <c r="F14" s="23">
        <v>37.808651653314804</v>
      </c>
      <c r="G14" s="23">
        <v>39.936128509841808</v>
      </c>
      <c r="H14" s="23">
        <v>41.345785340021081</v>
      </c>
      <c r="I14" s="23">
        <v>43.63477872784361</v>
      </c>
      <c r="J14" s="23">
        <v>45.450879583308449</v>
      </c>
      <c r="K14" s="23">
        <v>46.176838817522402</v>
      </c>
      <c r="L14" s="19">
        <v>46.261191407952815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x14ac:dyDescent="0.25">
      <c r="A15" s="5">
        <v>10</v>
      </c>
      <c r="B15" s="5" t="s">
        <v>31</v>
      </c>
      <c r="C15" s="18">
        <v>51.476142149264945</v>
      </c>
      <c r="D15" s="23">
        <v>71.085463966444806</v>
      </c>
      <c r="E15" s="23">
        <v>74.267249192225918</v>
      </c>
      <c r="F15" s="23">
        <v>78.200541714651578</v>
      </c>
      <c r="G15" s="23">
        <v>80.658373299553546</v>
      </c>
      <c r="H15" s="23">
        <v>81.485661640868187</v>
      </c>
      <c r="I15" s="23">
        <v>82.467425198949854</v>
      </c>
      <c r="J15" s="23">
        <v>83.589157521362154</v>
      </c>
      <c r="K15" s="23">
        <v>83.944435895155408</v>
      </c>
      <c r="L15" s="19">
        <v>83.071762307498417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x14ac:dyDescent="0.25">
      <c r="A16" s="5">
        <v>11</v>
      </c>
      <c r="B16" s="5" t="s">
        <v>32</v>
      </c>
      <c r="C16" s="18">
        <v>92.241713444759085</v>
      </c>
      <c r="D16" s="23">
        <v>117.74729158485239</v>
      </c>
      <c r="E16" s="23">
        <v>122.57079822792987</v>
      </c>
      <c r="F16" s="23">
        <v>128.11624085127389</v>
      </c>
      <c r="G16" s="23">
        <v>131.99280675862656</v>
      </c>
      <c r="H16" s="23">
        <v>129.48423830277909</v>
      </c>
      <c r="I16" s="23">
        <v>127.44920530211475</v>
      </c>
      <c r="J16" s="23">
        <v>126.54477098273321</v>
      </c>
      <c r="K16" s="23">
        <v>125.72513403591144</v>
      </c>
      <c r="L16" s="19">
        <v>124.20326302673649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x14ac:dyDescent="0.25">
      <c r="A17" s="5">
        <v>12</v>
      </c>
      <c r="B17" s="5" t="s">
        <v>33</v>
      </c>
      <c r="C17" s="18">
        <v>146.34412604223346</v>
      </c>
      <c r="D17" s="23">
        <v>179.99078422734422</v>
      </c>
      <c r="E17" s="23">
        <v>190.38144750987536</v>
      </c>
      <c r="F17" s="23">
        <v>199.42759283940879</v>
      </c>
      <c r="G17" s="23">
        <v>205.29218451836797</v>
      </c>
      <c r="H17" s="23">
        <v>196.52220386536436</v>
      </c>
      <c r="I17" s="23">
        <v>187.95492867460405</v>
      </c>
      <c r="J17" s="23">
        <v>182.33873534301313</v>
      </c>
      <c r="K17" s="23">
        <v>179.53625654893469</v>
      </c>
      <c r="L17" s="19">
        <v>176.97120661902312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x14ac:dyDescent="0.25">
      <c r="A18" s="5">
        <v>13</v>
      </c>
      <c r="B18" s="5" t="s">
        <v>34</v>
      </c>
      <c r="C18" s="18">
        <v>198.8244869934768</v>
      </c>
      <c r="D18" s="23">
        <v>230.43546936048145</v>
      </c>
      <c r="E18" s="23">
        <v>245.47382121749789</v>
      </c>
      <c r="F18" s="23">
        <v>259.9028972348961</v>
      </c>
      <c r="G18" s="23">
        <v>276.43271315463153</v>
      </c>
      <c r="H18" s="23">
        <v>263.66978131644134</v>
      </c>
      <c r="I18" s="23">
        <v>252.32272706255367</v>
      </c>
      <c r="J18" s="23">
        <v>245.30639008220237</v>
      </c>
      <c r="K18" s="23">
        <v>240.60370161598203</v>
      </c>
      <c r="L18" s="19">
        <v>237.88370523010968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x14ac:dyDescent="0.25">
      <c r="A19" s="5">
        <v>14</v>
      </c>
      <c r="B19" s="5" t="s">
        <v>35</v>
      </c>
      <c r="C19" s="18">
        <v>262.40960227606553</v>
      </c>
      <c r="D19" s="23">
        <v>288.41279936328368</v>
      </c>
      <c r="E19" s="23">
        <v>304.15517020060958</v>
      </c>
      <c r="F19" s="23">
        <v>314.00213624743503</v>
      </c>
      <c r="G19" s="23">
        <v>325.10065182858568</v>
      </c>
      <c r="H19" s="23">
        <v>304.82233332136809</v>
      </c>
      <c r="I19" s="23">
        <v>288.18641400926111</v>
      </c>
      <c r="J19" s="23">
        <v>275.75599809566722</v>
      </c>
      <c r="K19" s="23">
        <v>267.09382865745062</v>
      </c>
      <c r="L19" s="19">
        <v>261.01624076193161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x14ac:dyDescent="0.25">
      <c r="A20" s="5">
        <v>15</v>
      </c>
      <c r="B20" s="5" t="s">
        <v>36</v>
      </c>
      <c r="C20" s="18">
        <v>401.46426331124502</v>
      </c>
      <c r="D20" s="23">
        <v>405.24936808157582</v>
      </c>
      <c r="E20" s="23">
        <v>415.37806560207031</v>
      </c>
      <c r="F20" s="23">
        <v>421.07698493144136</v>
      </c>
      <c r="G20" s="23">
        <v>431.04523972306646</v>
      </c>
      <c r="H20" s="23">
        <v>399.65027208936306</v>
      </c>
      <c r="I20" s="23">
        <v>375.8841289752815</v>
      </c>
      <c r="J20" s="23">
        <v>357.31733928996709</v>
      </c>
      <c r="K20" s="23">
        <v>344.81654767585894</v>
      </c>
      <c r="L20" s="19">
        <v>335.50557151891644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x14ac:dyDescent="0.25">
      <c r="A21" s="5">
        <v>16</v>
      </c>
      <c r="B21" s="5" t="s">
        <v>37</v>
      </c>
      <c r="C21" s="18">
        <v>651.53837146322155</v>
      </c>
      <c r="D21" s="23">
        <v>584.86540112873115</v>
      </c>
      <c r="E21" s="23">
        <v>575.68060063927669</v>
      </c>
      <c r="F21" s="23">
        <v>578.56607877389013</v>
      </c>
      <c r="G21" s="23">
        <v>590.27756076837647</v>
      </c>
      <c r="H21" s="23">
        <v>543.04168156997946</v>
      </c>
      <c r="I21" s="23">
        <v>515.77315205112495</v>
      </c>
      <c r="J21" s="23">
        <v>496.36412855591345</v>
      </c>
      <c r="K21" s="23">
        <v>479.60396160061271</v>
      </c>
      <c r="L21" s="19">
        <v>468.20718309737384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x14ac:dyDescent="0.25">
      <c r="A22" s="5">
        <v>17</v>
      </c>
      <c r="B22" s="5" t="s">
        <v>38</v>
      </c>
      <c r="C22" s="18">
        <v>839.80182377954407</v>
      </c>
      <c r="D22" s="23">
        <v>691.24407325441427</v>
      </c>
      <c r="E22" s="23">
        <v>657.81343050094097</v>
      </c>
      <c r="F22" s="23">
        <v>650.90181211877507</v>
      </c>
      <c r="G22" s="23">
        <v>659.56729678483316</v>
      </c>
      <c r="H22" s="23">
        <v>602.94174586953386</v>
      </c>
      <c r="I22" s="23">
        <v>567.64935637007375</v>
      </c>
      <c r="J22" s="23">
        <v>542.55983627873297</v>
      </c>
      <c r="K22" s="23">
        <v>522.64251870267071</v>
      </c>
      <c r="L22" s="19">
        <v>508.95745022079376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x14ac:dyDescent="0.25">
      <c r="A23" s="5">
        <v>18</v>
      </c>
      <c r="B23" s="5" t="s">
        <v>39</v>
      </c>
      <c r="C23" s="18">
        <v>1028.065276095866</v>
      </c>
      <c r="D23" s="23">
        <v>799.53686395433124</v>
      </c>
      <c r="E23" s="23">
        <v>742.23785318904766</v>
      </c>
      <c r="F23" s="23">
        <v>725.92487329832136</v>
      </c>
      <c r="G23" s="23">
        <v>732.18425983222767</v>
      </c>
      <c r="H23" s="23">
        <v>665.93170296661572</v>
      </c>
      <c r="I23" s="23">
        <v>622.2953639065604</v>
      </c>
      <c r="J23" s="23">
        <v>591.31236110200894</v>
      </c>
      <c r="K23" s="23">
        <v>568.21791856137702</v>
      </c>
      <c r="L23" s="19">
        <v>552.27019751945556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x14ac:dyDescent="0.25">
      <c r="A24" s="5">
        <v>19</v>
      </c>
      <c r="B24" s="5" t="s">
        <v>40</v>
      </c>
      <c r="C24" s="18">
        <v>1216.3287284121886</v>
      </c>
      <c r="D24" s="23">
        <v>909.85097379532749</v>
      </c>
      <c r="E24" s="23">
        <v>829.1207306900144</v>
      </c>
      <c r="F24" s="23">
        <v>803.88042344971984</v>
      </c>
      <c r="G24" s="23">
        <v>808.51104436012747</v>
      </c>
      <c r="H24" s="23">
        <v>732.38550609438016</v>
      </c>
      <c r="I24" s="23">
        <v>680.05302517658276</v>
      </c>
      <c r="J24" s="23">
        <v>642.94556112118983</v>
      </c>
      <c r="K24" s="23">
        <v>616.67063912727156</v>
      </c>
      <c r="L24" s="19">
        <v>598.51134170729881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x14ac:dyDescent="0.25">
      <c r="A25" s="3">
        <v>20</v>
      </c>
      <c r="B25" s="3" t="s">
        <v>41</v>
      </c>
      <c r="C25" s="20">
        <v>6710.6596703296709</v>
      </c>
      <c r="D25" s="21">
        <v>6710.6596703296709</v>
      </c>
      <c r="E25" s="21">
        <v>6710.6596703296709</v>
      </c>
      <c r="F25" s="21">
        <v>6710.6596703296709</v>
      </c>
      <c r="G25" s="21">
        <v>6710.6596703296709</v>
      </c>
      <c r="H25" s="21">
        <v>6710.6596703296709</v>
      </c>
      <c r="I25" s="21">
        <v>6710.6596703296709</v>
      </c>
      <c r="J25" s="21">
        <v>6710.6596703296709</v>
      </c>
      <c r="K25" s="21">
        <v>6710.6596703296709</v>
      </c>
      <c r="L25" s="22">
        <v>6710.6596703296709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8" spans="1:33" x14ac:dyDescent="0.25">
      <c r="A28" s="2" t="s">
        <v>42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</sheetData>
  <mergeCells count="2">
    <mergeCell ref="A1:L1"/>
    <mergeCell ref="A2:L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G28"/>
  <sheetViews>
    <sheetView topLeftCell="A2" workbookViewId="0">
      <selection activeCell="L6" sqref="L6:L15"/>
    </sheetView>
  </sheetViews>
  <sheetFormatPr defaultRowHeight="15" x14ac:dyDescent="0.25"/>
  <sheetData>
    <row r="1" spans="1:33" x14ac:dyDescent="0.25">
      <c r="A1" s="212" t="s">
        <v>83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</row>
    <row r="2" spans="1:33" x14ac:dyDescent="0.25">
      <c r="A2" s="204" t="s">
        <v>84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6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</row>
    <row r="3" spans="1:33" x14ac:dyDescent="0.25">
      <c r="A3" s="106" t="s">
        <v>17</v>
      </c>
      <c r="B3" s="106" t="s">
        <v>18</v>
      </c>
      <c r="C3" s="108"/>
      <c r="D3" s="109"/>
      <c r="E3" s="109"/>
      <c r="F3" s="109"/>
      <c r="G3" s="109"/>
      <c r="H3" s="109"/>
      <c r="I3" s="109"/>
      <c r="J3" s="109"/>
      <c r="K3" s="109"/>
      <c r="L3" s="110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</row>
    <row r="4" spans="1:33" x14ac:dyDescent="0.25">
      <c r="A4" s="107" t="s">
        <v>19</v>
      </c>
      <c r="B4" s="107" t="s">
        <v>19</v>
      </c>
      <c r="C4" s="114" t="s">
        <v>20</v>
      </c>
      <c r="D4" s="115"/>
      <c r="E4" s="115"/>
      <c r="F4" s="115"/>
      <c r="G4" s="115"/>
      <c r="H4" s="115"/>
      <c r="I4" s="115"/>
      <c r="J4" s="115"/>
      <c r="K4" s="115"/>
      <c r="L4" s="116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</row>
    <row r="5" spans="1:33" x14ac:dyDescent="0.25">
      <c r="A5" s="105" t="s">
        <v>21</v>
      </c>
      <c r="B5" s="105" t="s">
        <v>21</v>
      </c>
      <c r="C5" s="111">
        <v>1</v>
      </c>
      <c r="D5" s="112">
        <v>2</v>
      </c>
      <c r="E5" s="112">
        <v>3</v>
      </c>
      <c r="F5" s="112">
        <v>4</v>
      </c>
      <c r="G5" s="112">
        <v>5</v>
      </c>
      <c r="H5" s="112">
        <v>6</v>
      </c>
      <c r="I5" s="112">
        <v>7</v>
      </c>
      <c r="J5" s="112">
        <v>8</v>
      </c>
      <c r="K5" s="112">
        <v>9</v>
      </c>
      <c r="L5" s="113">
        <v>10</v>
      </c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</row>
    <row r="6" spans="1:33" x14ac:dyDescent="0.25">
      <c r="A6" s="106">
        <v>1</v>
      </c>
      <c r="B6" s="106" t="s">
        <v>22</v>
      </c>
      <c r="C6" s="117">
        <v>2.0005134347290201E-2</v>
      </c>
      <c r="D6" s="118">
        <v>1.9793187895101906E-2</v>
      </c>
      <c r="E6" s="118">
        <v>3.7698347355114299E-2</v>
      </c>
      <c r="F6" s="118">
        <v>6.861297253838429E-2</v>
      </c>
      <c r="G6" s="118">
        <v>8.5490326409334141E-2</v>
      </c>
      <c r="H6" s="118">
        <v>9.9409097955415221E-2</v>
      </c>
      <c r="I6" s="118">
        <v>0.11004533873760997</v>
      </c>
      <c r="J6" s="118">
        <v>0.12183114839692756</v>
      </c>
      <c r="K6" s="118">
        <v>0.13344321379078938</v>
      </c>
      <c r="L6" s="119">
        <v>0.14325026808272862</v>
      </c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</row>
    <row r="7" spans="1:33" x14ac:dyDescent="0.25">
      <c r="A7" s="107">
        <v>2</v>
      </c>
      <c r="B7" s="107" t="s">
        <v>23</v>
      </c>
      <c r="C7" s="120">
        <v>0.12003080608246805</v>
      </c>
      <c r="D7" s="121">
        <v>0.29690499306648771</v>
      </c>
      <c r="E7" s="121">
        <v>0.53859486892014141</v>
      </c>
      <c r="F7" s="121">
        <v>0.80063799096977772</v>
      </c>
      <c r="G7" s="121">
        <v>0.91412628643233751</v>
      </c>
      <c r="H7" s="121">
        <v>1.0442256015343878</v>
      </c>
      <c r="I7" s="121">
        <v>1.1433965196502471</v>
      </c>
      <c r="J7" s="121">
        <v>1.2376133380158498</v>
      </c>
      <c r="K7" s="121">
        <v>1.3355515813030767</v>
      </c>
      <c r="L7" s="122">
        <v>1.4339543305421238</v>
      </c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</row>
    <row r="8" spans="1:33" x14ac:dyDescent="0.25">
      <c r="A8" s="107">
        <v>3</v>
      </c>
      <c r="B8" s="107" t="s">
        <v>24</v>
      </c>
      <c r="C8" s="120">
        <v>0.28007188085951651</v>
      </c>
      <c r="D8" s="121">
        <v>0.79178081774605824</v>
      </c>
      <c r="E8" s="121">
        <v>1.4005572008366156</v>
      </c>
      <c r="F8" s="121">
        <v>1.7923690501002034</v>
      </c>
      <c r="G8" s="121">
        <v>2.0059440300039868</v>
      </c>
      <c r="H8" s="121">
        <v>2.2138924900663457</v>
      </c>
      <c r="I8" s="121">
        <v>2.3518013800887503</v>
      </c>
      <c r="J8" s="121">
        <v>2.4956138566617159</v>
      </c>
      <c r="K8" s="121">
        <v>2.6735970676665319</v>
      </c>
      <c r="L8" s="122">
        <v>2.8711442840986696</v>
      </c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</row>
    <row r="9" spans="1:33" x14ac:dyDescent="0.25">
      <c r="A9" s="107">
        <v>4</v>
      </c>
      <c r="B9" s="107" t="s">
        <v>25</v>
      </c>
      <c r="C9" s="120">
        <v>0.60015403041361337</v>
      </c>
      <c r="D9" s="121">
        <v>1.8806580274720417</v>
      </c>
      <c r="E9" s="121">
        <v>3.1791736466070941</v>
      </c>
      <c r="F9" s="121">
        <v>3.8537645278328956</v>
      </c>
      <c r="G9" s="121">
        <v>4.192078539541062</v>
      </c>
      <c r="H9" s="121">
        <v>4.556813085764019</v>
      </c>
      <c r="I9" s="121">
        <v>4.8157427542076974</v>
      </c>
      <c r="J9" s="121">
        <v>5.0360004276587027</v>
      </c>
      <c r="K9" s="121">
        <v>5.3408154837161002</v>
      </c>
      <c r="L9" s="122">
        <v>5.7552929807945983</v>
      </c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</row>
    <row r="10" spans="1:33" x14ac:dyDescent="0.25">
      <c r="A10" s="107">
        <v>5</v>
      </c>
      <c r="B10" s="107" t="s">
        <v>26</v>
      </c>
      <c r="C10" s="120">
        <v>1.1602977921326465</v>
      </c>
      <c r="D10" s="121">
        <v>3.662903419119711</v>
      </c>
      <c r="E10" s="121">
        <v>6.3079050006260475</v>
      </c>
      <c r="F10" s="121">
        <v>7.2178503699047099</v>
      </c>
      <c r="G10" s="121">
        <v>7.7146315558893805</v>
      </c>
      <c r="H10" s="121">
        <v>8.2303735973003551</v>
      </c>
      <c r="I10" s="121">
        <v>8.6303798365265436</v>
      </c>
      <c r="J10" s="121">
        <v>8.9080767936165337</v>
      </c>
      <c r="K10" s="121">
        <v>9.3850954006765051</v>
      </c>
      <c r="L10" s="122">
        <v>10.106173189233637</v>
      </c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</row>
    <row r="11" spans="1:33" x14ac:dyDescent="0.25">
      <c r="A11" s="107">
        <v>6</v>
      </c>
      <c r="B11" s="107" t="s">
        <v>27</v>
      </c>
      <c r="C11" s="120">
        <v>2.1805596438355344</v>
      </c>
      <c r="D11" s="121">
        <v>6.9317938475360812</v>
      </c>
      <c r="E11" s="121">
        <v>11.980699035539319</v>
      </c>
      <c r="F11" s="121">
        <v>13.196068978512693</v>
      </c>
      <c r="G11" s="121">
        <v>13.833064930130135</v>
      </c>
      <c r="H11" s="121">
        <v>14.58062790649362</v>
      </c>
      <c r="I11" s="121">
        <v>15.144023705073753</v>
      </c>
      <c r="J11" s="121">
        <v>15.446451196668946</v>
      </c>
      <c r="K11" s="121">
        <v>16.160140677691967</v>
      </c>
      <c r="L11" s="122">
        <v>17.424459290720041</v>
      </c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</row>
    <row r="12" spans="1:33" x14ac:dyDescent="0.25">
      <c r="A12" s="107">
        <v>7</v>
      </c>
      <c r="B12" s="107" t="s">
        <v>28</v>
      </c>
      <c r="C12" s="120">
        <v>4.4589348361151835</v>
      </c>
      <c r="D12" s="121">
        <v>9.4090865072622538</v>
      </c>
      <c r="E12" s="121">
        <v>14.42037042932518</v>
      </c>
      <c r="F12" s="121">
        <v>16.282964009959205</v>
      </c>
      <c r="G12" s="121">
        <v>17.626401859202613</v>
      </c>
      <c r="H12" s="121">
        <v>18.333782052955989</v>
      </c>
      <c r="I12" s="121">
        <v>19.34260821991758</v>
      </c>
      <c r="J12" s="121">
        <v>19.976807430862131</v>
      </c>
      <c r="K12" s="121">
        <v>20.896445737899313</v>
      </c>
      <c r="L12" s="122">
        <v>22.344083300606634</v>
      </c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</row>
    <row r="13" spans="1:33" x14ac:dyDescent="0.25">
      <c r="A13" s="107">
        <v>8</v>
      </c>
      <c r="B13" s="107" t="s">
        <v>29</v>
      </c>
      <c r="C13" s="120">
        <v>10.316301677387244</v>
      </c>
      <c r="D13" s="121">
        <v>17.576155913893164</v>
      </c>
      <c r="E13" s="121">
        <v>22.463208234421245</v>
      </c>
      <c r="F13" s="121">
        <v>25.085251428335159</v>
      </c>
      <c r="G13" s="121">
        <v>26.644005771474031</v>
      </c>
      <c r="H13" s="121">
        <v>27.714453828745484</v>
      </c>
      <c r="I13" s="121">
        <v>29.252098262452289</v>
      </c>
      <c r="J13" s="121">
        <v>30.466573111884951</v>
      </c>
      <c r="K13" s="121">
        <v>31.436797614870645</v>
      </c>
      <c r="L13" s="122">
        <v>32.532853867570964</v>
      </c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</row>
    <row r="14" spans="1:33" x14ac:dyDescent="0.25">
      <c r="A14" s="107">
        <v>9</v>
      </c>
      <c r="B14" s="107" t="s">
        <v>30</v>
      </c>
      <c r="C14" s="120">
        <v>20.167436679999657</v>
      </c>
      <c r="D14" s="121">
        <v>30.565940239159914</v>
      </c>
      <c r="E14" s="121">
        <v>34.523003935429855</v>
      </c>
      <c r="F14" s="121">
        <v>37.646595166996228</v>
      </c>
      <c r="G14" s="121">
        <v>39.771252665912577</v>
      </c>
      <c r="H14" s="121">
        <v>41.467604427715273</v>
      </c>
      <c r="I14" s="121">
        <v>43.992981834945581</v>
      </c>
      <c r="J14" s="121">
        <v>46.006361926716451</v>
      </c>
      <c r="K14" s="121">
        <v>46.887831548172336</v>
      </c>
      <c r="L14" s="122">
        <v>47.094171863074372</v>
      </c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</row>
    <row r="15" spans="1:33" x14ac:dyDescent="0.25">
      <c r="A15" s="107">
        <v>10</v>
      </c>
      <c r="B15" s="107" t="s">
        <v>31</v>
      </c>
      <c r="C15" s="120">
        <v>51.508122434152511</v>
      </c>
      <c r="D15" s="121">
        <v>70.818701059877327</v>
      </c>
      <c r="E15" s="121">
        <v>73.989617798583652</v>
      </c>
      <c r="F15" s="121">
        <v>77.928278378836566</v>
      </c>
      <c r="G15" s="121">
        <v>80.389108801228844</v>
      </c>
      <c r="H15" s="121">
        <v>81.798819304162819</v>
      </c>
      <c r="I15" s="121">
        <v>83.227554498488203</v>
      </c>
      <c r="J15" s="121">
        <v>84.704543413236976</v>
      </c>
      <c r="K15" s="121">
        <v>85.341009400655665</v>
      </c>
      <c r="L15" s="122">
        <v>84.679826458444765</v>
      </c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</row>
    <row r="16" spans="1:33" x14ac:dyDescent="0.25">
      <c r="A16" s="107">
        <v>11</v>
      </c>
      <c r="B16" s="107" t="s">
        <v>32</v>
      </c>
      <c r="C16" s="120">
        <v>92.241282534574765</v>
      </c>
      <c r="D16" s="121">
        <v>118.06834163597445</v>
      </c>
      <c r="E16" s="121">
        <v>123.14493894338142</v>
      </c>
      <c r="F16" s="121">
        <v>128.83711218460141</v>
      </c>
      <c r="G16" s="121">
        <v>132.81010679612419</v>
      </c>
      <c r="H16" s="121">
        <v>131.10613098724318</v>
      </c>
      <c r="I16" s="121">
        <v>129.67194963713891</v>
      </c>
      <c r="J16" s="121">
        <v>129.25132413284749</v>
      </c>
      <c r="K16" s="121">
        <v>128.83703763221675</v>
      </c>
      <c r="L16" s="122">
        <v>127.64339678919637</v>
      </c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</row>
    <row r="17" spans="1:33" x14ac:dyDescent="0.25">
      <c r="A17" s="107">
        <v>12</v>
      </c>
      <c r="B17" s="107" t="s">
        <v>33</v>
      </c>
      <c r="C17" s="120">
        <v>146.24001052817005</v>
      </c>
      <c r="D17" s="121">
        <v>181.62015686629678</v>
      </c>
      <c r="E17" s="121">
        <v>192.6389266931163</v>
      </c>
      <c r="F17" s="121">
        <v>202.08172841895345</v>
      </c>
      <c r="G17" s="121">
        <v>208.22000606169391</v>
      </c>
      <c r="H17" s="121">
        <v>200.51353248547886</v>
      </c>
      <c r="I17" s="121">
        <v>192.68651597362864</v>
      </c>
      <c r="J17" s="121">
        <v>187.66880221490118</v>
      </c>
      <c r="K17" s="121">
        <v>185.41274420010774</v>
      </c>
      <c r="L17" s="122">
        <v>183.30520270903745</v>
      </c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</row>
    <row r="18" spans="1:33" x14ac:dyDescent="0.25">
      <c r="A18" s="107">
        <v>13</v>
      </c>
      <c r="B18" s="107" t="s">
        <v>34</v>
      </c>
      <c r="C18" s="120">
        <v>200.53872626603268</v>
      </c>
      <c r="D18" s="121">
        <v>232.81317638549189</v>
      </c>
      <c r="E18" s="121">
        <v>248.13904963112793</v>
      </c>
      <c r="F18" s="121">
        <v>262.80944358433419</v>
      </c>
      <c r="G18" s="121">
        <v>279.60240089148704</v>
      </c>
      <c r="H18" s="121">
        <v>267.36177756701466</v>
      </c>
      <c r="I18" s="121">
        <v>256.40841678832686</v>
      </c>
      <c r="J18" s="121">
        <v>249.75255125360886</v>
      </c>
      <c r="K18" s="121">
        <v>245.37735446261664</v>
      </c>
      <c r="L18" s="122">
        <v>242.98215628476586</v>
      </c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</row>
    <row r="19" spans="1:33" x14ac:dyDescent="0.25">
      <c r="A19" s="107">
        <v>14</v>
      </c>
      <c r="B19" s="107" t="s">
        <v>35</v>
      </c>
      <c r="C19" s="120">
        <v>266.14005521458114</v>
      </c>
      <c r="D19" s="121">
        <v>292.65156774845798</v>
      </c>
      <c r="E19" s="121">
        <v>308.75291209158974</v>
      </c>
      <c r="F19" s="121">
        <v>318.86066893458644</v>
      </c>
      <c r="G19" s="121">
        <v>330.27591223166968</v>
      </c>
      <c r="H19" s="121">
        <v>309.95640288655699</v>
      </c>
      <c r="I19" s="121">
        <v>293.23467092050726</v>
      </c>
      <c r="J19" s="121">
        <v>280.72838681383769</v>
      </c>
      <c r="K19" s="121">
        <v>272.0184881359084</v>
      </c>
      <c r="L19" s="122">
        <v>265.92330390354647</v>
      </c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</row>
    <row r="20" spans="1:33" x14ac:dyDescent="0.25">
      <c r="A20" s="107">
        <v>15</v>
      </c>
      <c r="B20" s="107" t="s">
        <v>36</v>
      </c>
      <c r="C20" s="120">
        <v>407.17153746504226</v>
      </c>
      <c r="D20" s="121">
        <v>411.24774666943642</v>
      </c>
      <c r="E20" s="121">
        <v>421.74465595283391</v>
      </c>
      <c r="F20" s="121">
        <v>427.72659338957243</v>
      </c>
      <c r="G20" s="121">
        <v>438.0986459187024</v>
      </c>
      <c r="H20" s="121">
        <v>406.596224157758</v>
      </c>
      <c r="I20" s="121">
        <v>382.70533324947866</v>
      </c>
      <c r="J20" s="121">
        <v>364.01493364492518</v>
      </c>
      <c r="K20" s="121">
        <v>351.45104885751249</v>
      </c>
      <c r="L20" s="122">
        <v>342.11258725448312</v>
      </c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</row>
    <row r="21" spans="1:33" x14ac:dyDescent="0.25">
      <c r="A21" s="107">
        <v>16</v>
      </c>
      <c r="B21" s="107" t="s">
        <v>37</v>
      </c>
      <c r="C21" s="120">
        <v>660.80073538321153</v>
      </c>
      <c r="D21" s="121">
        <v>593.62126318164917</v>
      </c>
      <c r="E21" s="121">
        <v>584.6897059250424</v>
      </c>
      <c r="F21" s="121">
        <v>587.99462826827198</v>
      </c>
      <c r="G21" s="121">
        <v>600.36737400271784</v>
      </c>
      <c r="H21" s="121">
        <v>552.96381973237067</v>
      </c>
      <c r="I21" s="121">
        <v>525.70646755810606</v>
      </c>
      <c r="J21" s="121">
        <v>506.3416785838856</v>
      </c>
      <c r="K21" s="121">
        <v>489.58429746773527</v>
      </c>
      <c r="L21" s="122">
        <v>478.27457364947446</v>
      </c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</row>
    <row r="22" spans="1:33" x14ac:dyDescent="0.25">
      <c r="A22" s="107">
        <v>17</v>
      </c>
      <c r="B22" s="107" t="s">
        <v>38</v>
      </c>
      <c r="C22" s="120">
        <v>836.78051033268275</v>
      </c>
      <c r="D22" s="121">
        <v>684.68916204110735</v>
      </c>
      <c r="E22" s="121">
        <v>650.70829590374456</v>
      </c>
      <c r="F22" s="121">
        <v>643.38367016590064</v>
      </c>
      <c r="G22" s="121">
        <v>652.20125286033874</v>
      </c>
      <c r="H22" s="121">
        <v>593.65581726815583</v>
      </c>
      <c r="I22" s="121">
        <v>555.75766377746822</v>
      </c>
      <c r="J22" s="121">
        <v>528.20388299724459</v>
      </c>
      <c r="K22" s="121">
        <v>506.02284092666247</v>
      </c>
      <c r="L22" s="122">
        <v>489.89799317697356</v>
      </c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</row>
    <row r="23" spans="1:33" x14ac:dyDescent="0.25">
      <c r="A23" s="107">
        <v>18</v>
      </c>
      <c r="B23" s="107" t="s">
        <v>39</v>
      </c>
      <c r="C23" s="120">
        <v>1054.7440433770328</v>
      </c>
      <c r="D23" s="121">
        <v>818.23280792828189</v>
      </c>
      <c r="E23" s="121">
        <v>759.54204768087743</v>
      </c>
      <c r="F23" s="121">
        <v>743.31656674269709</v>
      </c>
      <c r="G23" s="121">
        <v>750.91618907773545</v>
      </c>
      <c r="H23" s="121">
        <v>677.85928894931305</v>
      </c>
      <c r="I23" s="121">
        <v>628.37605324809556</v>
      </c>
      <c r="J23" s="121">
        <v>592.40559672583754</v>
      </c>
      <c r="K23" s="121">
        <v>564.91280209662273</v>
      </c>
      <c r="L23" s="122">
        <v>544.78939926184921</v>
      </c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</row>
    <row r="24" spans="1:33" x14ac:dyDescent="0.25">
      <c r="A24" s="107">
        <v>19</v>
      </c>
      <c r="B24" s="107" t="s">
        <v>40</v>
      </c>
      <c r="C24" s="120">
        <v>1272.7075764213837</v>
      </c>
      <c r="D24" s="121">
        <v>954.86055449413527</v>
      </c>
      <c r="E24" s="121">
        <v>872.49101433610008</v>
      </c>
      <c r="F24" s="121">
        <v>848.51497426594608</v>
      </c>
      <c r="G24" s="121">
        <v>856.60938391891636</v>
      </c>
      <c r="H24" s="121">
        <v>768.35671340395845</v>
      </c>
      <c r="I24" s="121">
        <v>706.57732989987085</v>
      </c>
      <c r="J24" s="121">
        <v>661.67841851302717</v>
      </c>
      <c r="K24" s="121">
        <v>628.67422747810349</v>
      </c>
      <c r="L24" s="122">
        <v>604.44480735958825</v>
      </c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</row>
    <row r="25" spans="1:33" x14ac:dyDescent="0.25">
      <c r="A25" s="105">
        <v>20</v>
      </c>
      <c r="B25" s="105" t="s">
        <v>41</v>
      </c>
      <c r="C25" s="123">
        <v>6735.8487179487183</v>
      </c>
      <c r="D25" s="124">
        <v>6735.8487179487183</v>
      </c>
      <c r="E25" s="124">
        <v>6735.8487179487183</v>
      </c>
      <c r="F25" s="124">
        <v>6735.8487179487183</v>
      </c>
      <c r="G25" s="124">
        <v>6735.8487179487183</v>
      </c>
      <c r="H25" s="124">
        <v>6735.8487179487183</v>
      </c>
      <c r="I25" s="124">
        <v>6735.8487179487183</v>
      </c>
      <c r="J25" s="124">
        <v>6735.8487179487183</v>
      </c>
      <c r="K25" s="124">
        <v>6735.8487179487183</v>
      </c>
      <c r="L25" s="125">
        <v>6735.8487179487183</v>
      </c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</row>
    <row r="28" spans="1:33" x14ac:dyDescent="0.25">
      <c r="A28" s="104" t="s">
        <v>85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</row>
  </sheetData>
  <mergeCells count="2">
    <mergeCell ref="A1:L1"/>
    <mergeCell ref="A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AT37"/>
  <sheetViews>
    <sheetView workbookViewId="0"/>
  </sheetViews>
  <sheetFormatPr defaultColWidth="8.85546875" defaultRowHeight="15" x14ac:dyDescent="0.25"/>
  <cols>
    <col min="1" max="3" width="8.85546875" style="126"/>
    <col min="4" max="4" width="11.42578125" style="44" customWidth="1"/>
    <col min="5" max="13" width="8.85546875" style="44"/>
    <col min="14" max="14" width="8" style="44" customWidth="1"/>
    <col min="15" max="18" width="8.85546875" style="44"/>
    <col min="19" max="19" width="4.7109375" style="44" customWidth="1"/>
    <col min="20" max="24" width="8.85546875" style="44"/>
    <col min="25" max="25" width="5.85546875" style="44" customWidth="1"/>
    <col min="26" max="16384" width="8.85546875" style="44"/>
  </cols>
  <sheetData>
    <row r="1" spans="1:45" ht="18.75" x14ac:dyDescent="0.3">
      <c r="A1" s="166" t="s">
        <v>105</v>
      </c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AN1" s="204" t="s">
        <v>43</v>
      </c>
      <c r="AO1" s="205"/>
      <c r="AP1" s="205"/>
      <c r="AQ1" s="205"/>
      <c r="AR1" s="206"/>
      <c r="AS1" s="60"/>
    </row>
    <row r="2" spans="1:45" s="126" customFormat="1" ht="18.75" x14ac:dyDescent="0.3">
      <c r="A2" s="166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AN2" s="186"/>
      <c r="AO2" s="187"/>
      <c r="AP2" s="187"/>
      <c r="AQ2" s="187"/>
      <c r="AR2" s="188"/>
      <c r="AS2" s="167"/>
    </row>
    <row r="3" spans="1:45" x14ac:dyDescent="0.25">
      <c r="B3" s="28" t="s">
        <v>104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AN3" s="207" t="s">
        <v>84</v>
      </c>
      <c r="AO3" s="208"/>
      <c r="AP3" s="208"/>
      <c r="AQ3" s="208"/>
      <c r="AR3" s="209"/>
      <c r="AS3" s="60"/>
    </row>
    <row r="4" spans="1:45" x14ac:dyDescent="0.25">
      <c r="B4" s="27" t="s">
        <v>103</v>
      </c>
      <c r="E4" s="28" t="s">
        <v>76</v>
      </c>
      <c r="J4" s="28" t="s">
        <v>77</v>
      </c>
      <c r="O4" s="28" t="s">
        <v>56</v>
      </c>
      <c r="T4" s="26"/>
      <c r="U4" s="28" t="s">
        <v>79</v>
      </c>
      <c r="Z4" s="27" t="s">
        <v>51</v>
      </c>
      <c r="AG4" s="27" t="s">
        <v>80</v>
      </c>
      <c r="AN4" s="4" t="s">
        <v>17</v>
      </c>
      <c r="AO4" s="4" t="s">
        <v>18</v>
      </c>
      <c r="AP4" s="7"/>
      <c r="AQ4" s="7"/>
      <c r="AR4" s="8"/>
      <c r="AS4" s="26"/>
    </row>
    <row r="5" spans="1:45" x14ac:dyDescent="0.25">
      <c r="T5" s="61"/>
      <c r="AN5" s="5" t="s">
        <v>19</v>
      </c>
      <c r="AO5" s="5" t="s">
        <v>19</v>
      </c>
      <c r="AP5" s="13"/>
      <c r="AQ5" s="13"/>
      <c r="AR5" s="14"/>
      <c r="AS5" s="61"/>
    </row>
    <row r="6" spans="1:45" ht="15.75" thickBot="1" x14ac:dyDescent="0.3">
      <c r="E6" s="32">
        <v>2</v>
      </c>
      <c r="F6" s="32">
        <v>5</v>
      </c>
      <c r="G6" s="32">
        <v>10</v>
      </c>
      <c r="H6" s="32">
        <v>30</v>
      </c>
      <c r="I6" s="62"/>
      <c r="J6" s="32">
        <v>2</v>
      </c>
      <c r="K6" s="32">
        <v>5</v>
      </c>
      <c r="L6" s="32">
        <v>10</v>
      </c>
      <c r="M6" s="32">
        <v>30</v>
      </c>
      <c r="N6" s="62"/>
      <c r="O6" s="32">
        <v>2</v>
      </c>
      <c r="P6" s="32">
        <v>5</v>
      </c>
      <c r="Q6" s="32">
        <v>10</v>
      </c>
      <c r="R6" s="32">
        <v>30</v>
      </c>
      <c r="S6" s="62"/>
      <c r="T6" s="24"/>
      <c r="U6" s="32">
        <v>2</v>
      </c>
      <c r="V6" s="32">
        <v>5</v>
      </c>
      <c r="W6" s="32">
        <v>10</v>
      </c>
      <c r="X6" s="32" t="s">
        <v>48</v>
      </c>
      <c r="Y6" s="62"/>
      <c r="Z6" s="1"/>
      <c r="AA6" s="1"/>
      <c r="AB6" s="45">
        <v>2</v>
      </c>
      <c r="AC6" s="45">
        <v>5</v>
      </c>
      <c r="AD6" s="45">
        <v>10</v>
      </c>
      <c r="AE6" s="45">
        <v>30</v>
      </c>
      <c r="AF6" s="62"/>
      <c r="AG6" s="1"/>
      <c r="AH6" s="1"/>
      <c r="AI6" s="45">
        <v>2</v>
      </c>
      <c r="AJ6" s="45">
        <v>5</v>
      </c>
      <c r="AK6" s="45">
        <v>10</v>
      </c>
      <c r="AL6" s="45">
        <v>30</v>
      </c>
      <c r="AN6" s="3" t="s">
        <v>21</v>
      </c>
      <c r="AO6" s="3" t="s">
        <v>21</v>
      </c>
      <c r="AP6" s="42">
        <v>2</v>
      </c>
      <c r="AQ6" s="42">
        <v>5</v>
      </c>
      <c r="AR6" s="43">
        <v>10</v>
      </c>
      <c r="AS6" s="24"/>
    </row>
    <row r="7" spans="1:45" x14ac:dyDescent="0.25">
      <c r="B7" s="192" t="s">
        <v>69</v>
      </c>
      <c r="C7" s="149"/>
      <c r="D7" s="76"/>
      <c r="E7" s="129"/>
      <c r="F7" s="127"/>
      <c r="G7" s="127"/>
      <c r="H7" s="128"/>
      <c r="I7" s="26"/>
      <c r="J7" s="129"/>
      <c r="K7" s="127"/>
      <c r="L7" s="127"/>
      <c r="M7" s="128"/>
      <c r="N7" s="26"/>
      <c r="O7" s="15"/>
      <c r="P7" s="7"/>
      <c r="Q7" s="7"/>
      <c r="R7" s="8"/>
      <c r="S7" s="26"/>
      <c r="T7" s="25"/>
      <c r="U7" s="129"/>
      <c r="V7" s="127"/>
      <c r="W7" s="127"/>
      <c r="X7" s="128"/>
      <c r="Y7" s="26"/>
      <c r="Z7" s="72">
        <v>1</v>
      </c>
      <c r="AA7" s="72" t="s">
        <v>4</v>
      </c>
      <c r="AB7" s="36">
        <v>85.41</v>
      </c>
      <c r="AC7" s="36">
        <v>93.62</v>
      </c>
      <c r="AD7" s="36">
        <v>138.6</v>
      </c>
      <c r="AE7" s="36">
        <v>156.01</v>
      </c>
      <c r="AF7" s="87"/>
      <c r="AG7" s="72">
        <v>1</v>
      </c>
      <c r="AH7" s="72" t="s">
        <v>4</v>
      </c>
      <c r="AI7" s="95">
        <v>43.42</v>
      </c>
      <c r="AJ7" s="46">
        <v>60.72</v>
      </c>
      <c r="AK7" s="46">
        <v>74.55</v>
      </c>
      <c r="AL7" s="46">
        <v>109.47</v>
      </c>
      <c r="AN7" s="4">
        <v>1</v>
      </c>
      <c r="AO7" s="39" t="s">
        <v>22</v>
      </c>
      <c r="AP7" s="129">
        <v>0.02</v>
      </c>
      <c r="AQ7" s="130">
        <v>0.09</v>
      </c>
      <c r="AR7" s="131">
        <v>0.14000000000000001</v>
      </c>
      <c r="AS7" s="25"/>
    </row>
    <row r="8" spans="1:45" x14ac:dyDescent="0.25">
      <c r="B8" s="193" t="s">
        <v>61</v>
      </c>
      <c r="C8" s="151"/>
      <c r="D8" s="76"/>
      <c r="E8" s="68"/>
      <c r="F8" s="69"/>
      <c r="G8" s="69"/>
      <c r="H8" s="70"/>
      <c r="I8" s="69"/>
      <c r="J8" s="132"/>
      <c r="K8" s="133"/>
      <c r="L8" s="133"/>
      <c r="M8" s="134"/>
      <c r="N8" s="25"/>
      <c r="O8" s="18"/>
      <c r="P8" s="25"/>
      <c r="Q8" s="25"/>
      <c r="R8" s="19"/>
      <c r="S8" s="25"/>
      <c r="T8" s="25"/>
      <c r="U8" s="68"/>
      <c r="V8" s="69"/>
      <c r="W8" s="69"/>
      <c r="X8" s="70"/>
      <c r="Y8" s="69"/>
      <c r="Z8" s="72">
        <v>2</v>
      </c>
      <c r="AA8" s="72" t="s">
        <v>5</v>
      </c>
      <c r="AB8" s="36">
        <v>132.16</v>
      </c>
      <c r="AC8" s="36">
        <v>125.9</v>
      </c>
      <c r="AD8" s="36">
        <v>159.6</v>
      </c>
      <c r="AE8" s="36">
        <v>182.01</v>
      </c>
      <c r="AF8" s="87"/>
      <c r="AG8" s="72">
        <v>2</v>
      </c>
      <c r="AH8" s="72" t="s">
        <v>5</v>
      </c>
      <c r="AI8" s="95">
        <v>54.58</v>
      </c>
      <c r="AJ8" s="46">
        <v>75.08</v>
      </c>
      <c r="AK8" s="46">
        <v>92.31</v>
      </c>
      <c r="AL8" s="46">
        <v>127.8</v>
      </c>
      <c r="AM8" s="88"/>
      <c r="AN8" s="5">
        <v>2</v>
      </c>
      <c r="AO8" s="40" t="s">
        <v>23</v>
      </c>
      <c r="AP8" s="132">
        <v>0.3</v>
      </c>
      <c r="AQ8" s="133">
        <v>0.91</v>
      </c>
      <c r="AR8" s="134">
        <v>1.43</v>
      </c>
      <c r="AS8" s="25"/>
    </row>
    <row r="9" spans="1:45" x14ac:dyDescent="0.25">
      <c r="B9" s="193" t="s">
        <v>62</v>
      </c>
      <c r="C9" s="196">
        <v>0.5</v>
      </c>
      <c r="D9" s="76"/>
      <c r="E9" s="68">
        <f>$C9*AB9</f>
        <v>89.45</v>
      </c>
      <c r="F9" s="68">
        <f t="shared" ref="F9:H9" si="0">$C9*AC9</f>
        <v>79.09</v>
      </c>
      <c r="G9" s="68">
        <f t="shared" si="0"/>
        <v>90.3</v>
      </c>
      <c r="H9" s="189">
        <f t="shared" si="0"/>
        <v>104.005</v>
      </c>
      <c r="I9" s="69"/>
      <c r="J9" s="132">
        <f>$C9*AI9</f>
        <v>32.869999999999997</v>
      </c>
      <c r="K9" s="132">
        <f t="shared" ref="K9:M9" si="1">$C9*AJ9</f>
        <v>44.715000000000003</v>
      </c>
      <c r="L9" s="132">
        <f t="shared" si="1"/>
        <v>55.034999999999997</v>
      </c>
      <c r="M9" s="198">
        <f t="shared" si="1"/>
        <v>73.069999999999993</v>
      </c>
      <c r="N9" s="25"/>
      <c r="O9" s="18">
        <f t="shared" ref="O9:O12" si="2">(E9-J9)</f>
        <v>56.580000000000005</v>
      </c>
      <c r="P9" s="25">
        <f t="shared" ref="P9:R12" si="3">(F9-K9)</f>
        <v>34.375</v>
      </c>
      <c r="Q9" s="25">
        <f t="shared" si="3"/>
        <v>35.265000000000001</v>
      </c>
      <c r="R9" s="19">
        <f t="shared" si="3"/>
        <v>30.935000000000002</v>
      </c>
      <c r="S9" s="25"/>
      <c r="T9" s="25"/>
      <c r="U9" s="68">
        <f>$C9*AP9</f>
        <v>0.39500000000000002</v>
      </c>
      <c r="V9" s="68">
        <f t="shared" ref="V9:W9" si="4">$C9*AQ9</f>
        <v>1.0049999999999999</v>
      </c>
      <c r="W9" s="68">
        <f t="shared" si="4"/>
        <v>1.4350000000000001</v>
      </c>
      <c r="X9" s="189">
        <f>$C9*AR9</f>
        <v>1.4350000000000001</v>
      </c>
      <c r="Y9" s="69"/>
      <c r="Z9" s="72">
        <v>3</v>
      </c>
      <c r="AA9" s="72" t="s">
        <v>6</v>
      </c>
      <c r="AB9" s="36">
        <v>178.9</v>
      </c>
      <c r="AC9" s="36">
        <v>158.18</v>
      </c>
      <c r="AD9" s="36">
        <v>180.6</v>
      </c>
      <c r="AE9" s="36">
        <v>208.01</v>
      </c>
      <c r="AF9" s="87"/>
      <c r="AG9" s="72">
        <v>3</v>
      </c>
      <c r="AH9" s="72" t="s">
        <v>6</v>
      </c>
      <c r="AI9" s="95">
        <v>65.739999999999995</v>
      </c>
      <c r="AJ9" s="46">
        <v>89.43</v>
      </c>
      <c r="AK9" s="46">
        <v>110.07</v>
      </c>
      <c r="AL9" s="46">
        <v>146.13999999999999</v>
      </c>
      <c r="AM9" s="89"/>
      <c r="AN9" s="5">
        <v>3</v>
      </c>
      <c r="AO9" s="40" t="s">
        <v>24</v>
      </c>
      <c r="AP9" s="132">
        <v>0.79</v>
      </c>
      <c r="AQ9" s="133">
        <v>2.0099999999999998</v>
      </c>
      <c r="AR9" s="134">
        <v>2.87</v>
      </c>
      <c r="AS9" s="25"/>
    </row>
    <row r="10" spans="1:45" x14ac:dyDescent="0.25">
      <c r="B10" s="193" t="s">
        <v>63</v>
      </c>
      <c r="C10" s="197"/>
      <c r="D10" s="76"/>
      <c r="E10" s="68"/>
      <c r="F10" s="69"/>
      <c r="G10" s="69"/>
      <c r="H10" s="70"/>
      <c r="I10" s="69"/>
      <c r="J10" s="132"/>
      <c r="K10" s="133"/>
      <c r="L10" s="133"/>
      <c r="M10" s="134"/>
      <c r="N10" s="25"/>
      <c r="O10" s="18"/>
      <c r="P10" s="25"/>
      <c r="Q10" s="25"/>
      <c r="R10" s="19"/>
      <c r="S10" s="25"/>
      <c r="T10" s="25"/>
      <c r="U10" s="68"/>
      <c r="V10" s="69"/>
      <c r="W10" s="69"/>
      <c r="X10" s="70"/>
      <c r="Y10" s="69"/>
      <c r="Z10" s="72">
        <v>4</v>
      </c>
      <c r="AA10" s="72" t="s">
        <v>7</v>
      </c>
      <c r="AB10" s="36">
        <v>193.1</v>
      </c>
      <c r="AC10" s="36">
        <v>179.66</v>
      </c>
      <c r="AD10" s="36">
        <v>199</v>
      </c>
      <c r="AE10" s="36">
        <v>218.58</v>
      </c>
      <c r="AF10" s="87"/>
      <c r="AG10" s="72">
        <v>4</v>
      </c>
      <c r="AH10" s="72" t="s">
        <v>7</v>
      </c>
      <c r="AI10" s="95">
        <v>73.91</v>
      </c>
      <c r="AJ10" s="46">
        <v>99.24</v>
      </c>
      <c r="AK10" s="46">
        <v>118.8</v>
      </c>
      <c r="AL10" s="46">
        <v>151.94999999999999</v>
      </c>
      <c r="AM10" s="89"/>
      <c r="AN10" s="5">
        <v>4</v>
      </c>
      <c r="AO10" s="40" t="s">
        <v>25</v>
      </c>
      <c r="AP10" s="132">
        <v>1.88</v>
      </c>
      <c r="AQ10" s="133">
        <v>4.1900000000000004</v>
      </c>
      <c r="AR10" s="134">
        <v>5.76</v>
      </c>
      <c r="AS10" s="25"/>
    </row>
    <row r="11" spans="1:45" x14ac:dyDescent="0.25">
      <c r="B11" s="194" t="s">
        <v>64</v>
      </c>
      <c r="C11" s="197"/>
      <c r="D11" s="91"/>
      <c r="E11" s="68"/>
      <c r="F11" s="69"/>
      <c r="G11" s="69"/>
      <c r="H11" s="70"/>
      <c r="I11" s="69"/>
      <c r="J11" s="132"/>
      <c r="K11" s="133"/>
      <c r="L11" s="133"/>
      <c r="M11" s="134"/>
      <c r="N11" s="25"/>
      <c r="O11" s="18"/>
      <c r="P11" s="25"/>
      <c r="Q11" s="25"/>
      <c r="R11" s="19"/>
      <c r="S11" s="25"/>
      <c r="T11" s="25"/>
      <c r="U11" s="68"/>
      <c r="V11" s="69"/>
      <c r="W11" s="69"/>
      <c r="X11" s="70"/>
      <c r="Y11" s="69"/>
      <c r="Z11" s="72">
        <v>5</v>
      </c>
      <c r="AA11" s="72" t="s">
        <v>8</v>
      </c>
      <c r="AB11" s="36">
        <v>207.3</v>
      </c>
      <c r="AC11" s="36">
        <v>201.14</v>
      </c>
      <c r="AD11" s="36">
        <v>217.39</v>
      </c>
      <c r="AE11" s="36">
        <v>229.14</v>
      </c>
      <c r="AF11" s="87"/>
      <c r="AG11" s="72">
        <v>5</v>
      </c>
      <c r="AH11" s="72" t="s">
        <v>8</v>
      </c>
      <c r="AI11" s="95">
        <v>82.09</v>
      </c>
      <c r="AJ11" s="46">
        <v>109.06</v>
      </c>
      <c r="AK11" s="46">
        <v>127.53</v>
      </c>
      <c r="AL11" s="46">
        <v>157.76</v>
      </c>
      <c r="AM11" s="89"/>
      <c r="AN11" s="5">
        <v>5</v>
      </c>
      <c r="AO11" s="40" t="s">
        <v>26</v>
      </c>
      <c r="AP11" s="132">
        <v>3.66</v>
      </c>
      <c r="AQ11" s="133">
        <v>7.71</v>
      </c>
      <c r="AR11" s="134">
        <v>10.11</v>
      </c>
      <c r="AS11" s="25"/>
    </row>
    <row r="12" spans="1:45" x14ac:dyDescent="0.25">
      <c r="B12" s="194" t="s">
        <v>65</v>
      </c>
      <c r="C12" s="196">
        <v>0.5</v>
      </c>
      <c r="D12" s="91"/>
      <c r="E12" s="68">
        <f>$C12*AB12</f>
        <v>110.75</v>
      </c>
      <c r="F12" s="68">
        <f t="shared" ref="F12" si="5">$C12*AC12</f>
        <v>111.315</v>
      </c>
      <c r="G12" s="68">
        <f t="shared" ref="G12" si="6">$C12*AD12</f>
        <v>117.895</v>
      </c>
      <c r="H12" s="189">
        <f t="shared" ref="H12" si="7">$C12*AE12</f>
        <v>119.855</v>
      </c>
      <c r="I12" s="69"/>
      <c r="J12" s="132">
        <f>$C12*AI12</f>
        <v>45.13</v>
      </c>
      <c r="K12" s="132">
        <f t="shared" ref="K12" si="8">$C12*AJ12</f>
        <v>59.435000000000002</v>
      </c>
      <c r="L12" s="132">
        <f t="shared" ref="L12" si="9">$C12*AK12</f>
        <v>68.13</v>
      </c>
      <c r="M12" s="198">
        <f t="shared" ref="M12" si="10">$C12*AL12</f>
        <v>81.784999999999997</v>
      </c>
      <c r="N12" s="25"/>
      <c r="O12" s="18">
        <f t="shared" si="2"/>
        <v>65.62</v>
      </c>
      <c r="P12" s="25">
        <f t="shared" si="3"/>
        <v>51.879999999999995</v>
      </c>
      <c r="Q12" s="25">
        <f t="shared" si="3"/>
        <v>49.765000000000001</v>
      </c>
      <c r="R12" s="19">
        <f t="shared" si="3"/>
        <v>38.070000000000007</v>
      </c>
      <c r="S12" s="25"/>
      <c r="T12" s="25"/>
      <c r="U12" s="68">
        <f t="shared" ref="U12:W12" si="11">$C12*AP12</f>
        <v>3.4649999999999999</v>
      </c>
      <c r="V12" s="68">
        <f t="shared" si="11"/>
        <v>6.915</v>
      </c>
      <c r="W12" s="68">
        <f t="shared" si="11"/>
        <v>8.7100000000000009</v>
      </c>
      <c r="X12" s="189">
        <f>$C12*AR12</f>
        <v>8.7100000000000009</v>
      </c>
      <c r="Y12" s="69"/>
      <c r="Z12" s="72">
        <v>6</v>
      </c>
      <c r="AA12" s="72" t="s">
        <v>9</v>
      </c>
      <c r="AB12" s="36">
        <v>221.5</v>
      </c>
      <c r="AC12" s="36">
        <v>222.63</v>
      </c>
      <c r="AD12" s="36">
        <v>235.79</v>
      </c>
      <c r="AE12" s="36">
        <v>239.71</v>
      </c>
      <c r="AF12" s="87"/>
      <c r="AG12" s="72">
        <v>6</v>
      </c>
      <c r="AH12" s="72" t="s">
        <v>9</v>
      </c>
      <c r="AI12" s="95">
        <v>90.26</v>
      </c>
      <c r="AJ12" s="46">
        <v>118.87</v>
      </c>
      <c r="AK12" s="46">
        <v>136.26</v>
      </c>
      <c r="AL12" s="46">
        <v>163.57</v>
      </c>
      <c r="AM12" s="89"/>
      <c r="AN12" s="5">
        <v>6</v>
      </c>
      <c r="AO12" s="40" t="s">
        <v>27</v>
      </c>
      <c r="AP12" s="132">
        <v>6.93</v>
      </c>
      <c r="AQ12" s="133">
        <v>13.83</v>
      </c>
      <c r="AR12" s="134">
        <v>17.420000000000002</v>
      </c>
      <c r="AS12" s="25"/>
    </row>
    <row r="13" spans="1:45" x14ac:dyDescent="0.25">
      <c r="B13" s="194" t="s">
        <v>66</v>
      </c>
      <c r="C13" s="151"/>
      <c r="D13" s="91"/>
      <c r="E13" s="68"/>
      <c r="F13" s="69"/>
      <c r="G13" s="69"/>
      <c r="H13" s="70"/>
      <c r="I13" s="69"/>
      <c r="J13" s="132"/>
      <c r="K13" s="133"/>
      <c r="L13" s="133"/>
      <c r="M13" s="134"/>
      <c r="N13" s="25"/>
      <c r="O13" s="18"/>
      <c r="P13" s="25"/>
      <c r="Q13" s="25"/>
      <c r="R13" s="19"/>
      <c r="S13" s="25"/>
      <c r="T13" s="25"/>
      <c r="U13" s="68"/>
      <c r="V13" s="69"/>
      <c r="W13" s="69"/>
      <c r="X13" s="70"/>
      <c r="Y13" s="69"/>
      <c r="Z13" s="72">
        <v>7</v>
      </c>
      <c r="AA13" s="72" t="s">
        <v>10</v>
      </c>
      <c r="AB13" s="36">
        <v>280.61</v>
      </c>
      <c r="AC13" s="36">
        <v>275.61</v>
      </c>
      <c r="AD13" s="36">
        <v>281.08999999999997</v>
      </c>
      <c r="AE13" s="36">
        <v>283.52</v>
      </c>
      <c r="AF13" s="87"/>
      <c r="AG13" s="72">
        <v>7</v>
      </c>
      <c r="AH13" s="72" t="s">
        <v>10</v>
      </c>
      <c r="AI13" s="95">
        <v>107.33</v>
      </c>
      <c r="AJ13" s="46">
        <v>138.13</v>
      </c>
      <c r="AK13" s="46">
        <v>156.56</v>
      </c>
      <c r="AL13" s="46">
        <v>187.54</v>
      </c>
      <c r="AM13" s="89"/>
      <c r="AN13" s="5">
        <v>7</v>
      </c>
      <c r="AO13" s="40" t="s">
        <v>28</v>
      </c>
      <c r="AP13" s="132">
        <v>9.41</v>
      </c>
      <c r="AQ13" s="133">
        <v>17.63</v>
      </c>
      <c r="AR13" s="134">
        <v>22.34</v>
      </c>
      <c r="AS13" s="25"/>
    </row>
    <row r="14" spans="1:45" x14ac:dyDescent="0.25">
      <c r="B14" s="194" t="s">
        <v>70</v>
      </c>
      <c r="C14" s="151"/>
      <c r="D14" s="91"/>
      <c r="E14" s="64"/>
      <c r="F14" s="26"/>
      <c r="G14" s="26"/>
      <c r="H14" s="65"/>
      <c r="I14" s="26"/>
      <c r="J14" s="64"/>
      <c r="K14" s="26"/>
      <c r="L14" s="26"/>
      <c r="M14" s="65"/>
      <c r="N14" s="26"/>
      <c r="O14" s="64"/>
      <c r="P14" s="26"/>
      <c r="Q14" s="26"/>
      <c r="R14" s="65"/>
      <c r="S14" s="26"/>
      <c r="T14" s="25"/>
      <c r="U14" s="64"/>
      <c r="V14" s="26"/>
      <c r="W14" s="26"/>
      <c r="X14" s="65"/>
      <c r="Y14" s="26"/>
      <c r="Z14" s="72">
        <v>8</v>
      </c>
      <c r="AA14" s="72" t="s">
        <v>11</v>
      </c>
      <c r="AB14" s="36">
        <v>339.73</v>
      </c>
      <c r="AC14" s="36">
        <v>328.6</v>
      </c>
      <c r="AD14" s="36">
        <v>326.39999999999998</v>
      </c>
      <c r="AE14" s="36">
        <v>327.33</v>
      </c>
      <c r="AF14" s="87"/>
      <c r="AG14" s="72">
        <v>8</v>
      </c>
      <c r="AH14" s="72" t="s">
        <v>11</v>
      </c>
      <c r="AI14" s="95">
        <v>124.39</v>
      </c>
      <c r="AJ14" s="46">
        <v>157.38999999999999</v>
      </c>
      <c r="AK14" s="46">
        <v>176.87</v>
      </c>
      <c r="AL14" s="46">
        <v>211.51</v>
      </c>
      <c r="AM14" s="89"/>
      <c r="AN14" s="5">
        <v>8</v>
      </c>
      <c r="AO14" s="40" t="s">
        <v>29</v>
      </c>
      <c r="AP14" s="132">
        <v>17.579999999999998</v>
      </c>
      <c r="AQ14" s="133">
        <v>26.64</v>
      </c>
      <c r="AR14" s="134">
        <v>32.53</v>
      </c>
      <c r="AS14" s="25"/>
    </row>
    <row r="15" spans="1:45" x14ac:dyDescent="0.25">
      <c r="B15" s="194" t="s">
        <v>71</v>
      </c>
      <c r="C15" s="151"/>
      <c r="D15" s="91"/>
      <c r="E15" s="64"/>
      <c r="F15" s="26"/>
      <c r="G15" s="26"/>
      <c r="H15" s="65"/>
      <c r="I15" s="26"/>
      <c r="J15" s="64"/>
      <c r="K15" s="26"/>
      <c r="L15" s="26"/>
      <c r="M15" s="65"/>
      <c r="N15" s="26"/>
      <c r="O15" s="64"/>
      <c r="P15" s="26"/>
      <c r="Q15" s="26"/>
      <c r="R15" s="65"/>
      <c r="S15" s="26"/>
      <c r="T15" s="25"/>
      <c r="U15" s="64"/>
      <c r="V15" s="26"/>
      <c r="W15" s="26"/>
      <c r="X15" s="65"/>
      <c r="Y15" s="26"/>
      <c r="Z15" s="72">
        <v>9</v>
      </c>
      <c r="AA15" s="72" t="s">
        <v>12</v>
      </c>
      <c r="AB15" s="36">
        <v>398.85</v>
      </c>
      <c r="AC15" s="36">
        <v>381.58</v>
      </c>
      <c r="AD15" s="36">
        <v>371.7</v>
      </c>
      <c r="AE15" s="36">
        <v>371.14</v>
      </c>
      <c r="AF15" s="87"/>
      <c r="AG15" s="72">
        <v>9</v>
      </c>
      <c r="AH15" s="72" t="s">
        <v>12</v>
      </c>
      <c r="AI15" s="95">
        <v>141.44999999999999</v>
      </c>
      <c r="AJ15" s="46">
        <v>176.65</v>
      </c>
      <c r="AK15" s="46">
        <v>197.17</v>
      </c>
      <c r="AL15" s="46">
        <v>235.47</v>
      </c>
      <c r="AM15" s="89"/>
      <c r="AN15" s="5">
        <v>9</v>
      </c>
      <c r="AO15" s="40" t="s">
        <v>30</v>
      </c>
      <c r="AP15" s="132">
        <v>30.57</v>
      </c>
      <c r="AQ15" s="133">
        <v>39.770000000000003</v>
      </c>
      <c r="AR15" s="134">
        <v>47.09</v>
      </c>
      <c r="AS15" s="25"/>
    </row>
    <row r="16" spans="1:45" ht="15.75" thickBot="1" x14ac:dyDescent="0.3">
      <c r="B16" s="195" t="s">
        <v>72</v>
      </c>
      <c r="C16" s="191"/>
      <c r="D16" s="91"/>
      <c r="E16" s="64"/>
      <c r="F16" s="26"/>
      <c r="G16" s="26"/>
      <c r="H16" s="65"/>
      <c r="I16" s="26"/>
      <c r="J16" s="64"/>
      <c r="K16" s="26"/>
      <c r="L16" s="26"/>
      <c r="M16" s="65"/>
      <c r="N16" s="26"/>
      <c r="O16" s="64"/>
      <c r="P16" s="26"/>
      <c r="Q16" s="26"/>
      <c r="R16" s="65"/>
      <c r="S16" s="26"/>
      <c r="T16" s="25"/>
      <c r="U16" s="64"/>
      <c r="V16" s="26"/>
      <c r="W16" s="26"/>
      <c r="X16" s="65"/>
      <c r="Y16" s="26"/>
      <c r="Z16" s="72">
        <v>10</v>
      </c>
      <c r="AA16" s="72" t="s">
        <v>13</v>
      </c>
      <c r="AB16" s="36">
        <v>471.39</v>
      </c>
      <c r="AC16" s="36">
        <v>462.76</v>
      </c>
      <c r="AD16" s="36">
        <v>457.82</v>
      </c>
      <c r="AE16" s="36">
        <v>457.54</v>
      </c>
      <c r="AF16" s="87"/>
      <c r="AG16" s="72">
        <v>10</v>
      </c>
      <c r="AH16" s="72" t="s">
        <v>13</v>
      </c>
      <c r="AI16" s="96">
        <v>218.76</v>
      </c>
      <c r="AJ16" s="46">
        <v>236.36</v>
      </c>
      <c r="AK16" s="46">
        <v>246.62</v>
      </c>
      <c r="AL16" s="46">
        <v>265.77</v>
      </c>
      <c r="AM16" s="90"/>
      <c r="AN16" s="3">
        <v>10</v>
      </c>
      <c r="AO16" s="41" t="s">
        <v>31</v>
      </c>
      <c r="AP16" s="135">
        <v>70.819999999999993</v>
      </c>
      <c r="AQ16" s="136">
        <v>80.39</v>
      </c>
      <c r="AR16" s="137">
        <v>84.68</v>
      </c>
      <c r="AS16" s="25"/>
    </row>
    <row r="17" spans="4:46" ht="15.75" thickBot="1" x14ac:dyDescent="0.3">
      <c r="E17" s="29">
        <f>SUM(E7:E16)</f>
        <v>200.2</v>
      </c>
      <c r="F17" s="30">
        <f t="shared" ref="F17:H17" si="12">SUM(F7:F16)</f>
        <v>190.405</v>
      </c>
      <c r="G17" s="30">
        <f t="shared" si="12"/>
        <v>208.19499999999999</v>
      </c>
      <c r="H17" s="31">
        <f t="shared" si="12"/>
        <v>223.86</v>
      </c>
      <c r="I17" s="63"/>
      <c r="J17" s="29">
        <f>SUM(J7:J16)</f>
        <v>78</v>
      </c>
      <c r="K17" s="30">
        <f t="shared" ref="K17:M17" si="13">SUM(K7:K16)</f>
        <v>104.15</v>
      </c>
      <c r="L17" s="30">
        <f t="shared" si="13"/>
        <v>123.16499999999999</v>
      </c>
      <c r="M17" s="31">
        <f t="shared" si="13"/>
        <v>154.85499999999999</v>
      </c>
      <c r="N17" s="63"/>
      <c r="O17" s="29">
        <f>SUM(O7:O16)</f>
        <v>122.20000000000002</v>
      </c>
      <c r="P17" s="30">
        <f t="shared" ref="P17:R17" si="14">SUM(P7:P16)</f>
        <v>86.254999999999995</v>
      </c>
      <c r="Q17" s="30">
        <f t="shared" si="14"/>
        <v>85.03</v>
      </c>
      <c r="R17" s="31">
        <f t="shared" si="14"/>
        <v>69.00500000000001</v>
      </c>
      <c r="S17" s="63"/>
      <c r="T17" s="25"/>
      <c r="U17" s="29">
        <f>SUM(U7:U16)</f>
        <v>3.86</v>
      </c>
      <c r="V17" s="30">
        <f t="shared" ref="V17:X17" si="15">SUM(V7:V16)</f>
        <v>7.92</v>
      </c>
      <c r="W17" s="30">
        <f t="shared" si="15"/>
        <v>10.145000000000001</v>
      </c>
      <c r="X17" s="31">
        <f t="shared" si="15"/>
        <v>10.145000000000001</v>
      </c>
      <c r="Y17" s="63"/>
      <c r="AM17" s="55"/>
      <c r="AN17" s="24"/>
      <c r="AO17" s="24"/>
      <c r="AP17" s="25"/>
      <c r="AQ17" s="133"/>
      <c r="AR17" s="133"/>
      <c r="AS17" s="25"/>
    </row>
    <row r="18" spans="4:46" ht="15.75" thickBot="1" x14ac:dyDescent="0.3">
      <c r="D18" s="26"/>
      <c r="E18" s="57"/>
      <c r="T18" s="25"/>
      <c r="U18" s="57" t="s">
        <v>49</v>
      </c>
      <c r="Z18" s="26"/>
      <c r="AA18" s="26"/>
      <c r="AB18" s="25"/>
      <c r="AC18" s="26"/>
      <c r="AD18" s="26"/>
      <c r="AE18" s="26"/>
      <c r="AF18" s="26"/>
      <c r="AI18" s="55"/>
      <c r="AM18" s="55"/>
      <c r="AN18" s="24"/>
      <c r="AO18" s="24"/>
      <c r="AP18" s="25"/>
      <c r="AQ18" s="25"/>
      <c r="AR18" s="25"/>
      <c r="AS18" s="25"/>
    </row>
    <row r="19" spans="4:46" ht="15.75" thickBot="1" x14ac:dyDescent="0.3">
      <c r="D19" s="26"/>
      <c r="E19" s="71"/>
      <c r="F19" s="71"/>
      <c r="G19" s="71"/>
      <c r="H19" s="71"/>
      <c r="I19" s="71"/>
      <c r="J19" s="71"/>
      <c r="K19" s="71"/>
      <c r="L19" s="71"/>
      <c r="M19" s="71" t="s">
        <v>57</v>
      </c>
      <c r="N19" s="71"/>
      <c r="O19" s="66">
        <f>O17*0.25</f>
        <v>30.550000000000004</v>
      </c>
      <c r="P19" s="67">
        <f t="shared" ref="P19:R19" si="16">P17*0.25</f>
        <v>21.563749999999999</v>
      </c>
      <c r="Q19" s="67">
        <f t="shared" si="16"/>
        <v>21.2575</v>
      </c>
      <c r="R19" s="67">
        <f t="shared" si="16"/>
        <v>17.251250000000002</v>
      </c>
      <c r="S19" s="71"/>
      <c r="T19" s="69"/>
      <c r="U19" s="75"/>
      <c r="V19" s="75"/>
      <c r="W19" s="75"/>
      <c r="X19" s="75"/>
      <c r="Y19" s="75"/>
      <c r="Z19" s="26"/>
      <c r="AA19" s="26"/>
      <c r="AB19" s="25"/>
      <c r="AC19" s="26"/>
      <c r="AD19" s="26"/>
      <c r="AE19" s="26"/>
      <c r="AF19" s="26"/>
      <c r="AG19" s="26"/>
      <c r="AH19" s="26"/>
      <c r="AI19" s="55"/>
      <c r="AJ19" s="26"/>
      <c r="AK19" s="26"/>
      <c r="AL19" s="26"/>
      <c r="AM19" s="26"/>
      <c r="AN19" s="24" t="s">
        <v>43</v>
      </c>
      <c r="AO19" s="24"/>
      <c r="AP19" s="25"/>
      <c r="AQ19" s="25"/>
      <c r="AR19" s="25"/>
      <c r="AS19" s="25"/>
    </row>
    <row r="20" spans="4:46" x14ac:dyDescent="0.25">
      <c r="D20" s="26"/>
      <c r="E20" s="183"/>
      <c r="F20" s="183"/>
      <c r="G20" s="183"/>
      <c r="H20" s="183"/>
      <c r="I20" s="26"/>
      <c r="M20" s="27" t="s">
        <v>58</v>
      </c>
      <c r="O20" s="74">
        <f>MIN(MAX(-U17,O19),2*U17)</f>
        <v>7.72</v>
      </c>
      <c r="P20" s="74">
        <f>MIN(MAX(-V17,P19),2*V17)</f>
        <v>15.84</v>
      </c>
      <c r="Q20" s="74">
        <f>MIN(MAX(-W17,Q19),2*W17)</f>
        <v>20.290000000000003</v>
      </c>
      <c r="R20" s="77">
        <f>MIN(MAX(-X17,R19),2*X17)</f>
        <v>17.251250000000002</v>
      </c>
      <c r="S20" s="75"/>
      <c r="T20" s="75" t="s">
        <v>60</v>
      </c>
      <c r="U20" s="75"/>
      <c r="V20" s="75"/>
      <c r="W20" s="75"/>
      <c r="X20" s="69"/>
      <c r="Y20" s="69"/>
      <c r="Z20" s="26"/>
      <c r="AA20" s="26"/>
      <c r="AB20" s="25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167"/>
      <c r="AO20" s="167"/>
      <c r="AP20" s="167"/>
      <c r="AQ20" s="167"/>
      <c r="AR20" s="167"/>
      <c r="AS20" s="133"/>
      <c r="AT20" s="26"/>
    </row>
    <row r="21" spans="4:46" ht="15.75" thickBot="1" x14ac:dyDescent="0.3">
      <c r="D21" s="26"/>
      <c r="E21" s="183"/>
      <c r="F21" s="183"/>
      <c r="G21" s="183"/>
      <c r="H21" s="183"/>
      <c r="N21" s="58" t="s">
        <v>53</v>
      </c>
      <c r="T21" s="58" t="s">
        <v>53</v>
      </c>
      <c r="Z21" s="26"/>
      <c r="AA21" s="26"/>
      <c r="AB21" s="25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167"/>
      <c r="AO21" s="167"/>
      <c r="AP21" s="167"/>
      <c r="AQ21" s="167"/>
      <c r="AR21" s="167"/>
      <c r="AS21" s="133"/>
      <c r="AT21" s="26"/>
    </row>
    <row r="22" spans="4:46" ht="15.75" thickBot="1" x14ac:dyDescent="0.3">
      <c r="D22" s="26"/>
      <c r="E22" s="183"/>
      <c r="F22" s="183"/>
      <c r="G22" s="183"/>
      <c r="H22" s="183"/>
      <c r="K22" s="27" t="s">
        <v>73</v>
      </c>
      <c r="N22" s="58">
        <v>1</v>
      </c>
      <c r="O22" s="78">
        <f>O20</f>
        <v>7.72</v>
      </c>
      <c r="P22" s="79">
        <f t="shared" ref="P22:R22" si="17">P20</f>
        <v>15.84</v>
      </c>
      <c r="Q22" s="79">
        <f t="shared" si="17"/>
        <v>20.290000000000003</v>
      </c>
      <c r="R22" s="80">
        <f t="shared" si="17"/>
        <v>17.251250000000002</v>
      </c>
      <c r="S22" s="92"/>
      <c r="T22" s="58">
        <v>1</v>
      </c>
      <c r="U22" s="78">
        <f t="shared" ref="U22:X25" si="18">U$17+O22</f>
        <v>11.58</v>
      </c>
      <c r="V22" s="78">
        <f t="shared" si="18"/>
        <v>23.759999999999998</v>
      </c>
      <c r="W22" s="78">
        <f t="shared" si="18"/>
        <v>30.435000000000002</v>
      </c>
      <c r="X22" s="78">
        <f t="shared" si="18"/>
        <v>27.396250000000002</v>
      </c>
      <c r="Y22" s="92"/>
      <c r="Z22" s="26"/>
      <c r="AA22" s="26"/>
      <c r="AB22" s="25"/>
      <c r="AC22" s="185"/>
      <c r="AD22" s="185"/>
      <c r="AE22" s="185"/>
      <c r="AF22" s="26"/>
      <c r="AG22" s="168"/>
      <c r="AH22" s="26"/>
      <c r="AI22" s="26"/>
      <c r="AJ22" s="26"/>
      <c r="AK22" s="26"/>
      <c r="AL22" s="26"/>
      <c r="AM22" s="26"/>
      <c r="AN22" s="24"/>
      <c r="AO22" s="24"/>
      <c r="AP22" s="26"/>
      <c r="AQ22" s="26"/>
      <c r="AR22" s="26"/>
      <c r="AS22" s="133"/>
      <c r="AT22" s="26"/>
    </row>
    <row r="23" spans="4:46" ht="15.75" thickBot="1" x14ac:dyDescent="0.3">
      <c r="D23" s="26"/>
      <c r="E23" s="183"/>
      <c r="F23" s="183"/>
      <c r="G23" s="183"/>
      <c r="H23" s="183"/>
      <c r="N23" s="58">
        <v>2</v>
      </c>
      <c r="O23" s="81">
        <f>O22*2/3</f>
        <v>5.1466666666666665</v>
      </c>
      <c r="P23" s="82">
        <f t="shared" ref="P23:R23" si="19">P22*2/3</f>
        <v>10.56</v>
      </c>
      <c r="Q23" s="82">
        <f t="shared" si="19"/>
        <v>13.526666666666669</v>
      </c>
      <c r="R23" s="83">
        <f t="shared" si="19"/>
        <v>11.500833333333334</v>
      </c>
      <c r="S23" s="92"/>
      <c r="T23" s="58">
        <v>2</v>
      </c>
      <c r="U23" s="78">
        <f t="shared" si="18"/>
        <v>9.0066666666666659</v>
      </c>
      <c r="V23" s="78">
        <f t="shared" si="18"/>
        <v>18.48</v>
      </c>
      <c r="W23" s="78">
        <f t="shared" si="18"/>
        <v>23.67166666666667</v>
      </c>
      <c r="X23" s="78">
        <f t="shared" si="18"/>
        <v>21.645833333333336</v>
      </c>
      <c r="Y23" s="92"/>
      <c r="Z23" s="26"/>
      <c r="AA23" s="26"/>
      <c r="AB23" s="25"/>
      <c r="AC23" s="185"/>
      <c r="AD23" s="185"/>
      <c r="AE23" s="185"/>
      <c r="AF23" s="26"/>
      <c r="AG23" s="26"/>
      <c r="AH23" s="26"/>
      <c r="AI23" s="26"/>
      <c r="AJ23" s="26"/>
      <c r="AK23" s="26"/>
      <c r="AL23" s="26"/>
      <c r="AM23" s="26"/>
      <c r="AN23" s="24"/>
      <c r="AO23" s="24"/>
      <c r="AP23" s="61"/>
      <c r="AQ23" s="61"/>
      <c r="AR23" s="61"/>
      <c r="AS23" s="133"/>
      <c r="AT23" s="26"/>
    </row>
    <row r="24" spans="4:46" ht="15.75" thickBot="1" x14ac:dyDescent="0.3">
      <c r="E24" s="183"/>
      <c r="F24" s="183"/>
      <c r="G24" s="183"/>
      <c r="H24" s="183"/>
      <c r="I24" s="60"/>
      <c r="J24" s="60"/>
      <c r="K24" s="60"/>
      <c r="L24" s="60"/>
      <c r="M24" s="60"/>
      <c r="N24" s="60">
        <v>3</v>
      </c>
      <c r="O24" s="84">
        <f>O22*1/3</f>
        <v>2.5733333333333333</v>
      </c>
      <c r="P24" s="85">
        <f t="shared" ref="P24:R24" si="20">P22*1/3</f>
        <v>5.28</v>
      </c>
      <c r="Q24" s="85">
        <f t="shared" si="20"/>
        <v>6.7633333333333345</v>
      </c>
      <c r="R24" s="86">
        <f t="shared" si="20"/>
        <v>5.7504166666666672</v>
      </c>
      <c r="S24" s="92"/>
      <c r="T24" s="60">
        <v>3</v>
      </c>
      <c r="U24" s="78">
        <f t="shared" si="18"/>
        <v>6.4333333333333336</v>
      </c>
      <c r="V24" s="78">
        <f t="shared" si="18"/>
        <v>13.2</v>
      </c>
      <c r="W24" s="78">
        <f t="shared" si="18"/>
        <v>16.908333333333335</v>
      </c>
      <c r="X24" s="78">
        <f t="shared" si="18"/>
        <v>15.895416666666669</v>
      </c>
      <c r="Y24" s="92"/>
      <c r="AC24" s="185"/>
      <c r="AD24" s="185"/>
      <c r="AE24" s="185"/>
      <c r="AG24" s="169"/>
      <c r="AH24" s="169"/>
      <c r="AI24" s="62"/>
      <c r="AJ24" s="62"/>
      <c r="AK24" s="62"/>
      <c r="AL24" s="62"/>
      <c r="AM24" s="26"/>
      <c r="AN24" s="24"/>
      <c r="AO24" s="24"/>
      <c r="AP24" s="24"/>
      <c r="AQ24" s="24"/>
      <c r="AR24" s="24"/>
      <c r="AS24" s="93"/>
      <c r="AT24" s="26"/>
    </row>
    <row r="25" spans="4:46" ht="15.75" thickBot="1" x14ac:dyDescent="0.3">
      <c r="D25" s="26"/>
      <c r="E25" s="183"/>
      <c r="F25" s="183"/>
      <c r="G25" s="183"/>
      <c r="H25" s="183"/>
      <c r="N25" s="60">
        <v>4</v>
      </c>
      <c r="O25" s="84">
        <v>0</v>
      </c>
      <c r="P25" s="85">
        <v>0</v>
      </c>
      <c r="Q25" s="85">
        <v>0</v>
      </c>
      <c r="R25" s="86">
        <v>0</v>
      </c>
      <c r="S25" s="92"/>
      <c r="T25" s="60" t="s">
        <v>67</v>
      </c>
      <c r="U25" s="78">
        <f t="shared" si="18"/>
        <v>3.86</v>
      </c>
      <c r="V25" s="78">
        <f t="shared" si="18"/>
        <v>7.92</v>
      </c>
      <c r="W25" s="78">
        <f t="shared" si="18"/>
        <v>10.145000000000001</v>
      </c>
      <c r="X25" s="78">
        <f t="shared" si="18"/>
        <v>10.145000000000001</v>
      </c>
      <c r="Y25" s="92"/>
      <c r="Z25" s="26"/>
      <c r="AA25" s="26"/>
      <c r="AB25" s="25"/>
      <c r="AC25" s="185"/>
      <c r="AD25" s="185"/>
      <c r="AE25" s="185"/>
      <c r="AF25" s="26"/>
      <c r="AG25" s="170"/>
      <c r="AH25" s="170"/>
      <c r="AI25" s="55"/>
      <c r="AJ25" s="55"/>
      <c r="AK25" s="55"/>
      <c r="AL25" s="55"/>
      <c r="AM25" s="26"/>
      <c r="AN25" s="24"/>
      <c r="AO25" s="24"/>
      <c r="AP25" s="133"/>
      <c r="AQ25" s="133"/>
      <c r="AR25" s="133"/>
      <c r="AS25" s="133"/>
      <c r="AT25" s="26"/>
    </row>
    <row r="26" spans="4:46" ht="15.75" thickBot="1" x14ac:dyDescent="0.3">
      <c r="D26" s="26"/>
      <c r="E26" s="184"/>
      <c r="F26" s="184"/>
      <c r="G26" s="184"/>
      <c r="H26" s="184"/>
      <c r="T26" s="25"/>
      <c r="U26" s="57"/>
      <c r="Z26" s="26"/>
      <c r="AA26" s="26"/>
      <c r="AB26" s="25"/>
      <c r="AC26" s="185"/>
      <c r="AD26" s="185"/>
      <c r="AE26" s="185"/>
      <c r="AF26" s="26"/>
      <c r="AG26" s="170"/>
      <c r="AH26" s="170"/>
      <c r="AI26" s="55"/>
      <c r="AJ26" s="55"/>
      <c r="AK26" s="55"/>
      <c r="AL26" s="55"/>
      <c r="AM26" s="62"/>
      <c r="AN26" s="24"/>
      <c r="AO26" s="24"/>
      <c r="AP26" s="133"/>
      <c r="AQ26" s="133"/>
      <c r="AR26" s="133"/>
      <c r="AS26" s="133"/>
      <c r="AT26" s="26"/>
    </row>
    <row r="27" spans="4:46" x14ac:dyDescent="0.25">
      <c r="T27" s="174" t="s">
        <v>68</v>
      </c>
      <c r="U27" s="175"/>
      <c r="V27" s="175"/>
      <c r="W27" s="175"/>
      <c r="X27" s="176"/>
      <c r="AC27" s="185"/>
      <c r="AD27" s="185"/>
      <c r="AE27" s="185"/>
      <c r="AG27" s="170"/>
      <c r="AH27" s="170"/>
      <c r="AI27" s="55"/>
      <c r="AJ27" s="55"/>
      <c r="AK27" s="55"/>
      <c r="AL27" s="55"/>
      <c r="AM27" s="55"/>
      <c r="AN27" s="24"/>
      <c r="AO27" s="24"/>
      <c r="AP27" s="133"/>
      <c r="AQ27" s="133"/>
      <c r="AR27" s="133"/>
      <c r="AS27" s="26"/>
      <c r="AT27" s="26"/>
    </row>
    <row r="28" spans="4:46" ht="15.75" thickBot="1" x14ac:dyDescent="0.3">
      <c r="N28" s="171"/>
      <c r="O28" s="182"/>
      <c r="P28" s="182"/>
      <c r="Q28" s="182"/>
      <c r="R28" s="182"/>
      <c r="T28" s="177" t="s">
        <v>53</v>
      </c>
      <c r="U28" s="26"/>
      <c r="V28" s="26"/>
      <c r="W28" s="26"/>
      <c r="X28" s="151"/>
      <c r="AC28" s="185"/>
      <c r="AD28" s="185"/>
      <c r="AE28" s="185"/>
      <c r="AG28" s="170"/>
      <c r="AH28" s="170"/>
      <c r="AI28" s="55"/>
      <c r="AJ28" s="55"/>
      <c r="AK28" s="55"/>
      <c r="AL28" s="55"/>
      <c r="AM28" s="55"/>
      <c r="AN28" s="24"/>
      <c r="AO28" s="24"/>
      <c r="AP28" s="133"/>
      <c r="AQ28" s="133"/>
      <c r="AR28" s="133"/>
      <c r="AS28" s="26"/>
      <c r="AT28" s="26"/>
    </row>
    <row r="29" spans="4:46" ht="15.75" thickBot="1" x14ac:dyDescent="0.3">
      <c r="K29" s="27" t="s">
        <v>96</v>
      </c>
      <c r="N29" s="171">
        <v>1</v>
      </c>
      <c r="O29" s="172">
        <f>E17</f>
        <v>200.2</v>
      </c>
      <c r="P29" s="172">
        <f t="shared" ref="P29:R29" si="21">F17</f>
        <v>190.405</v>
      </c>
      <c r="Q29" s="172">
        <f t="shared" si="21"/>
        <v>208.19499999999999</v>
      </c>
      <c r="R29" s="172">
        <f t="shared" si="21"/>
        <v>223.86</v>
      </c>
      <c r="T29" s="177">
        <v>1</v>
      </c>
      <c r="U29" s="78">
        <f t="shared" ref="U29:X32" si="22">O29-U22</f>
        <v>188.61999999999998</v>
      </c>
      <c r="V29" s="78">
        <f t="shared" si="22"/>
        <v>166.64500000000001</v>
      </c>
      <c r="W29" s="78">
        <f t="shared" si="22"/>
        <v>177.76</v>
      </c>
      <c r="X29" s="178">
        <f t="shared" si="22"/>
        <v>196.46375</v>
      </c>
      <c r="AC29" s="185"/>
      <c r="AD29" s="185"/>
      <c r="AE29" s="185"/>
      <c r="AG29" s="170"/>
      <c r="AH29" s="170"/>
      <c r="AI29" s="55"/>
      <c r="AJ29" s="55"/>
      <c r="AK29" s="55"/>
      <c r="AL29" s="55"/>
      <c r="AM29" s="55"/>
      <c r="AN29" s="24"/>
      <c r="AO29" s="24"/>
      <c r="AP29" s="133"/>
      <c r="AQ29" s="133"/>
      <c r="AR29" s="133"/>
      <c r="AS29" s="26"/>
      <c r="AT29" s="26"/>
    </row>
    <row r="30" spans="4:46" ht="15.75" thickBot="1" x14ac:dyDescent="0.3">
      <c r="K30" s="27" t="s">
        <v>97</v>
      </c>
      <c r="N30" s="171">
        <v>2</v>
      </c>
      <c r="O30" s="173">
        <f>O29-1/3*O$17</f>
        <v>159.46666666666664</v>
      </c>
      <c r="P30" s="173">
        <f t="shared" ref="P30:R32" si="23">P29-1/3*P$17</f>
        <v>161.65333333333334</v>
      </c>
      <c r="Q30" s="173">
        <f t="shared" si="23"/>
        <v>179.85166666666666</v>
      </c>
      <c r="R30" s="173">
        <f t="shared" si="23"/>
        <v>200.85833333333335</v>
      </c>
      <c r="T30" s="177">
        <v>2</v>
      </c>
      <c r="U30" s="78">
        <f t="shared" si="22"/>
        <v>150.45999999999998</v>
      </c>
      <c r="V30" s="78">
        <f t="shared" si="22"/>
        <v>143.17333333333335</v>
      </c>
      <c r="W30" s="78">
        <f t="shared" si="22"/>
        <v>156.17999999999998</v>
      </c>
      <c r="X30" s="178">
        <f t="shared" si="22"/>
        <v>179.21250000000001</v>
      </c>
      <c r="AC30" s="185"/>
      <c r="AD30" s="185"/>
      <c r="AE30" s="185"/>
      <c r="AG30" s="170"/>
      <c r="AH30" s="170"/>
      <c r="AI30" s="55"/>
      <c r="AJ30" s="55"/>
      <c r="AK30" s="55"/>
      <c r="AL30" s="55"/>
      <c r="AM30" s="55"/>
      <c r="AN30" s="24"/>
      <c r="AO30" s="24"/>
      <c r="AP30" s="133"/>
      <c r="AQ30" s="133"/>
      <c r="AR30" s="133"/>
      <c r="AS30" s="26"/>
      <c r="AT30" s="26"/>
    </row>
    <row r="31" spans="4:46" ht="15.75" thickBot="1" x14ac:dyDescent="0.3">
      <c r="N31" s="171">
        <v>3</v>
      </c>
      <c r="O31" s="173">
        <f>O30-1/3*O$17</f>
        <v>118.73333333333331</v>
      </c>
      <c r="P31" s="173">
        <f t="shared" si="23"/>
        <v>132.90166666666667</v>
      </c>
      <c r="Q31" s="173">
        <f t="shared" si="23"/>
        <v>151.50833333333333</v>
      </c>
      <c r="R31" s="173">
        <f t="shared" si="23"/>
        <v>177.85666666666668</v>
      </c>
      <c r="T31" s="177">
        <v>3</v>
      </c>
      <c r="U31" s="78">
        <f t="shared" si="22"/>
        <v>112.29999999999997</v>
      </c>
      <c r="V31" s="78">
        <f t="shared" si="22"/>
        <v>119.70166666666667</v>
      </c>
      <c r="W31" s="78">
        <f t="shared" si="22"/>
        <v>134.6</v>
      </c>
      <c r="X31" s="178">
        <f t="shared" si="22"/>
        <v>161.96125000000001</v>
      </c>
      <c r="AC31" s="185"/>
      <c r="AD31" s="185"/>
      <c r="AE31" s="185"/>
      <c r="AG31" s="170"/>
      <c r="AH31" s="170"/>
      <c r="AI31" s="55"/>
      <c r="AJ31" s="55"/>
      <c r="AK31" s="55"/>
      <c r="AL31" s="55"/>
      <c r="AM31" s="55"/>
      <c r="AN31" s="24"/>
      <c r="AO31" s="24"/>
      <c r="AP31" s="133"/>
      <c r="AQ31" s="133"/>
      <c r="AR31" s="133"/>
      <c r="AS31" s="26"/>
      <c r="AT31" s="26"/>
    </row>
    <row r="32" spans="4:46" ht="15.75" thickBot="1" x14ac:dyDescent="0.3">
      <c r="N32" s="171">
        <v>4</v>
      </c>
      <c r="O32" s="173">
        <f>O31-1/3*O$17</f>
        <v>77.999999999999972</v>
      </c>
      <c r="P32" s="173">
        <f t="shared" si="23"/>
        <v>104.15</v>
      </c>
      <c r="Q32" s="173">
        <f t="shared" si="23"/>
        <v>123.16499999999999</v>
      </c>
      <c r="R32" s="173">
        <f t="shared" si="23"/>
        <v>154.85500000000002</v>
      </c>
      <c r="T32" s="179" t="s">
        <v>67</v>
      </c>
      <c r="U32" s="180">
        <f>O32-U25</f>
        <v>74.139999999999972</v>
      </c>
      <c r="V32" s="180">
        <f t="shared" si="22"/>
        <v>96.23</v>
      </c>
      <c r="W32" s="180">
        <f t="shared" si="22"/>
        <v>113.02</v>
      </c>
      <c r="X32" s="181">
        <f t="shared" si="22"/>
        <v>144.71</v>
      </c>
      <c r="AG32" s="170"/>
      <c r="AH32" s="170"/>
      <c r="AI32" s="55"/>
      <c r="AJ32" s="55"/>
      <c r="AK32" s="55"/>
      <c r="AL32" s="55"/>
      <c r="AM32" s="55"/>
      <c r="AN32" s="24"/>
      <c r="AO32" s="24"/>
      <c r="AP32" s="133"/>
      <c r="AQ32" s="133"/>
      <c r="AR32" s="133"/>
      <c r="AS32" s="26"/>
      <c r="AT32" s="26"/>
    </row>
    <row r="33" spans="15:46" x14ac:dyDescent="0.25">
      <c r="AG33" s="170"/>
      <c r="AH33" s="170"/>
      <c r="AI33" s="55"/>
      <c r="AJ33" s="55"/>
      <c r="AK33" s="55"/>
      <c r="AL33" s="55"/>
      <c r="AM33" s="55"/>
      <c r="AN33" s="24"/>
      <c r="AO33" s="24"/>
      <c r="AP33" s="133"/>
      <c r="AQ33" s="133"/>
      <c r="AR33" s="133"/>
      <c r="AS33" s="26"/>
      <c r="AT33" s="26"/>
    </row>
    <row r="34" spans="15:46" x14ac:dyDescent="0.25">
      <c r="AG34" s="170"/>
      <c r="AH34" s="170"/>
      <c r="AI34" s="55"/>
      <c r="AJ34" s="55"/>
      <c r="AK34" s="55"/>
      <c r="AL34" s="55"/>
      <c r="AM34" s="55"/>
      <c r="AN34" s="24"/>
      <c r="AO34" s="24"/>
      <c r="AP34" s="133"/>
      <c r="AQ34" s="133"/>
      <c r="AR34" s="133"/>
      <c r="AS34" s="26"/>
      <c r="AT34" s="26"/>
    </row>
    <row r="35" spans="15:46" x14ac:dyDescent="0.25">
      <c r="O35" s="23"/>
      <c r="AG35" s="26"/>
      <c r="AH35" s="26"/>
      <c r="AI35" s="26"/>
      <c r="AJ35" s="26"/>
      <c r="AK35" s="26"/>
      <c r="AL35" s="26"/>
      <c r="AM35" s="55"/>
      <c r="AN35" s="24"/>
      <c r="AO35" s="24"/>
      <c r="AP35" s="133"/>
      <c r="AQ35" s="133"/>
      <c r="AR35" s="133"/>
      <c r="AS35" s="26"/>
      <c r="AT35" s="26"/>
    </row>
    <row r="36" spans="15:46" x14ac:dyDescent="0.25">
      <c r="O36" s="23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</row>
    <row r="37" spans="15:46" x14ac:dyDescent="0.25">
      <c r="O37" s="23"/>
    </row>
  </sheetData>
  <mergeCells count="2">
    <mergeCell ref="AN1:AR1"/>
    <mergeCell ref="AN3:AR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S32"/>
  <sheetViews>
    <sheetView workbookViewId="0"/>
  </sheetViews>
  <sheetFormatPr defaultColWidth="8.85546875" defaultRowHeight="15" x14ac:dyDescent="0.25"/>
  <cols>
    <col min="1" max="3" width="8.85546875" style="126"/>
    <col min="4" max="4" width="11.42578125" style="44" customWidth="1"/>
    <col min="5" max="13" width="8.85546875" style="44"/>
    <col min="14" max="14" width="8" style="44" customWidth="1"/>
    <col min="15" max="18" width="8.85546875" style="44"/>
    <col min="19" max="19" width="4.7109375" style="44" customWidth="1"/>
    <col min="20" max="24" width="8.85546875" style="44"/>
    <col min="25" max="25" width="5.85546875" style="44" customWidth="1"/>
    <col min="26" max="16384" width="8.85546875" style="44"/>
  </cols>
  <sheetData>
    <row r="1" spans="1:45" ht="18.75" x14ac:dyDescent="0.3">
      <c r="A1" s="166" t="s">
        <v>106</v>
      </c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60"/>
      <c r="AN1" s="204" t="s">
        <v>43</v>
      </c>
      <c r="AO1" s="205"/>
      <c r="AP1" s="205"/>
      <c r="AQ1" s="205"/>
      <c r="AR1" s="206"/>
      <c r="AS1" s="60"/>
    </row>
    <row r="2" spans="1:45" s="126" customFormat="1" ht="18.75" x14ac:dyDescent="0.3">
      <c r="A2" s="166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67"/>
      <c r="AN2" s="186"/>
      <c r="AO2" s="187"/>
      <c r="AP2" s="187"/>
      <c r="AQ2" s="187"/>
      <c r="AR2" s="188"/>
      <c r="AS2" s="167"/>
    </row>
    <row r="3" spans="1:45" x14ac:dyDescent="0.25">
      <c r="B3" s="28" t="s">
        <v>104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AN3" s="207" t="s">
        <v>16</v>
      </c>
      <c r="AO3" s="208"/>
      <c r="AP3" s="208"/>
      <c r="AQ3" s="208"/>
      <c r="AR3" s="209"/>
      <c r="AS3" s="60"/>
    </row>
    <row r="4" spans="1:45" x14ac:dyDescent="0.25">
      <c r="B4" s="27" t="s">
        <v>103</v>
      </c>
      <c r="E4" s="28" t="s">
        <v>55</v>
      </c>
      <c r="J4" s="28" t="s">
        <v>81</v>
      </c>
      <c r="O4" s="28" t="s">
        <v>56</v>
      </c>
      <c r="T4" s="26"/>
      <c r="U4" s="28" t="s">
        <v>54</v>
      </c>
      <c r="Z4" s="27" t="s">
        <v>50</v>
      </c>
      <c r="AG4" s="27" t="s">
        <v>47</v>
      </c>
      <c r="AN4" s="4" t="s">
        <v>17</v>
      </c>
      <c r="AO4" s="4" t="s">
        <v>18</v>
      </c>
      <c r="AP4" s="7"/>
      <c r="AQ4" s="7"/>
      <c r="AR4" s="8"/>
      <c r="AS4" s="26"/>
    </row>
    <row r="5" spans="1:45" x14ac:dyDescent="0.25">
      <c r="T5" s="61"/>
      <c r="AN5" s="5" t="s">
        <v>19</v>
      </c>
      <c r="AO5" s="5" t="s">
        <v>19</v>
      </c>
      <c r="AP5" s="13"/>
      <c r="AQ5" s="13"/>
      <c r="AR5" s="14"/>
      <c r="AS5" s="61"/>
    </row>
    <row r="6" spans="1:45" ht="15.75" thickBot="1" x14ac:dyDescent="0.3">
      <c r="E6" s="32">
        <v>2</v>
      </c>
      <c r="F6" s="32">
        <v>5</v>
      </c>
      <c r="G6" s="32">
        <v>10</v>
      </c>
      <c r="H6" s="32">
        <v>30</v>
      </c>
      <c r="I6" s="62"/>
      <c r="J6" s="32">
        <v>2</v>
      </c>
      <c r="K6" s="32">
        <v>5</v>
      </c>
      <c r="L6" s="32">
        <v>10</v>
      </c>
      <c r="M6" s="32">
        <v>30</v>
      </c>
      <c r="N6" s="62"/>
      <c r="O6" s="32">
        <v>2</v>
      </c>
      <c r="P6" s="32">
        <v>5</v>
      </c>
      <c r="Q6" s="32">
        <v>10</v>
      </c>
      <c r="R6" s="32">
        <v>30</v>
      </c>
      <c r="S6" s="62"/>
      <c r="T6" s="24"/>
      <c r="U6" s="32">
        <v>2</v>
      </c>
      <c r="V6" s="32">
        <v>5</v>
      </c>
      <c r="W6" s="32">
        <v>10</v>
      </c>
      <c r="X6" s="32" t="s">
        <v>48</v>
      </c>
      <c r="Y6" s="62"/>
      <c r="Z6" s="1"/>
      <c r="AA6" s="1"/>
      <c r="AB6" s="45">
        <v>2</v>
      </c>
      <c r="AC6" s="45">
        <v>5</v>
      </c>
      <c r="AD6" s="45">
        <v>10</v>
      </c>
      <c r="AE6" s="45">
        <v>30</v>
      </c>
      <c r="AF6" s="62"/>
      <c r="AG6" s="1"/>
      <c r="AH6" s="1"/>
      <c r="AI6" s="45">
        <v>2</v>
      </c>
      <c r="AJ6" s="45">
        <v>5</v>
      </c>
      <c r="AK6" s="45">
        <v>10</v>
      </c>
      <c r="AL6" s="45">
        <v>30</v>
      </c>
      <c r="AN6" s="3" t="s">
        <v>21</v>
      </c>
      <c r="AO6" s="3" t="s">
        <v>21</v>
      </c>
      <c r="AP6" s="42">
        <v>2</v>
      </c>
      <c r="AQ6" s="42">
        <v>5</v>
      </c>
      <c r="AR6" s="43">
        <v>10</v>
      </c>
      <c r="AS6" s="24"/>
    </row>
    <row r="7" spans="1:45" x14ac:dyDescent="0.25">
      <c r="B7" s="192" t="s">
        <v>69</v>
      </c>
      <c r="C7" s="149"/>
      <c r="D7" s="76"/>
      <c r="E7" s="129"/>
      <c r="F7" s="127"/>
      <c r="G7" s="127"/>
      <c r="H7" s="128"/>
      <c r="I7" s="26"/>
      <c r="J7" s="129"/>
      <c r="K7" s="127"/>
      <c r="L7" s="127"/>
      <c r="M7" s="128"/>
      <c r="N7" s="26"/>
      <c r="O7" s="129"/>
      <c r="P7" s="127"/>
      <c r="Q7" s="127"/>
      <c r="R7" s="128"/>
      <c r="S7" s="26"/>
      <c r="T7" s="133"/>
      <c r="U7" s="129"/>
      <c r="V7" s="127"/>
      <c r="W7" s="127"/>
      <c r="X7" s="128"/>
      <c r="Y7" s="26"/>
      <c r="Z7" s="59">
        <v>1</v>
      </c>
      <c r="AA7" s="59" t="s">
        <v>4</v>
      </c>
      <c r="AB7" s="36">
        <f>'03312021 Spreads'!B$6</f>
        <v>16.95</v>
      </c>
      <c r="AC7" s="36">
        <f>'03312021 Spreads'!B$9</f>
        <v>29.84</v>
      </c>
      <c r="AD7" s="36">
        <f>'03312021 Spreads'!B$14</f>
        <v>42.05</v>
      </c>
      <c r="AE7" s="36">
        <f>'03312021 Spreads'!B$34</f>
        <v>68.84</v>
      </c>
      <c r="AF7" s="87"/>
      <c r="AG7" s="59">
        <v>1</v>
      </c>
      <c r="AH7" s="59" t="s">
        <v>4</v>
      </c>
      <c r="AI7" s="46">
        <f>'Mar 2021 LT Spreads'!B$6</f>
        <v>43.07</v>
      </c>
      <c r="AJ7" s="46">
        <f>'Mar 2021 LT Spreads'!B$9</f>
        <v>60.37</v>
      </c>
      <c r="AK7" s="46">
        <f>'Mar 2021 LT Spreads'!B$14</f>
        <v>75.849999999999994</v>
      </c>
      <c r="AL7" s="46">
        <f>'Mar 2021 LT Spreads'!B$34</f>
        <v>110.58</v>
      </c>
      <c r="AN7" s="4">
        <v>1</v>
      </c>
      <c r="AO7" s="39" t="s">
        <v>22</v>
      </c>
      <c r="AP7" s="15">
        <v>2.0112096609263594E-2</v>
      </c>
      <c r="AQ7" s="16">
        <v>8.726847664784973E-2</v>
      </c>
      <c r="AR7" s="17">
        <v>0.14244131422651651</v>
      </c>
      <c r="AS7" s="25"/>
    </row>
    <row r="8" spans="1:45" x14ac:dyDescent="0.25">
      <c r="B8" s="193" t="s">
        <v>61</v>
      </c>
      <c r="C8" s="151"/>
      <c r="D8" s="76"/>
      <c r="E8" s="68"/>
      <c r="F8" s="69"/>
      <c r="G8" s="69"/>
      <c r="H8" s="70"/>
      <c r="I8" s="69"/>
      <c r="J8" s="132"/>
      <c r="K8" s="133"/>
      <c r="L8" s="133"/>
      <c r="M8" s="134"/>
      <c r="N8" s="133"/>
      <c r="O8" s="132"/>
      <c r="P8" s="133"/>
      <c r="Q8" s="133"/>
      <c r="R8" s="134"/>
      <c r="S8" s="133"/>
      <c r="T8" s="133"/>
      <c r="U8" s="68"/>
      <c r="V8" s="69"/>
      <c r="W8" s="69"/>
      <c r="X8" s="70"/>
      <c r="Y8" s="69"/>
      <c r="Z8" s="59">
        <v>2</v>
      </c>
      <c r="AA8" s="59" t="s">
        <v>5</v>
      </c>
      <c r="AB8" s="36">
        <f>'03312021 Spreads'!C$6</f>
        <v>20.54</v>
      </c>
      <c r="AC8" s="36">
        <f>'03312021 Spreads'!C$9</f>
        <v>35.590000000000003</v>
      </c>
      <c r="AD8" s="36">
        <f>'03312021 Spreads'!C$14</f>
        <v>50.68</v>
      </c>
      <c r="AE8" s="36">
        <f>'03312021 Spreads'!C$34</f>
        <v>87.87</v>
      </c>
      <c r="AF8" s="87"/>
      <c r="AG8" s="59">
        <v>2</v>
      </c>
      <c r="AH8" s="59" t="s">
        <v>5</v>
      </c>
      <c r="AI8" s="46">
        <f>'Mar 2021 LT Spreads'!C$6</f>
        <v>54.58</v>
      </c>
      <c r="AJ8" s="46">
        <f>'Mar 2021 LT Spreads'!C$9</f>
        <v>75.150000000000006</v>
      </c>
      <c r="AK8" s="46">
        <f>'Mar 2021 LT Spreads'!C$14</f>
        <v>93.76</v>
      </c>
      <c r="AL8" s="46">
        <f>'Mar 2021 LT Spreads'!C$34</f>
        <v>129.94</v>
      </c>
      <c r="AM8" s="88"/>
      <c r="AN8" s="5">
        <v>2</v>
      </c>
      <c r="AO8" s="40" t="s">
        <v>23</v>
      </c>
      <c r="AP8" s="18">
        <v>0.30168885469974416</v>
      </c>
      <c r="AQ8" s="25">
        <v>0.93314512589977938</v>
      </c>
      <c r="AR8" s="19">
        <v>1.4258480140969414</v>
      </c>
      <c r="AS8" s="25"/>
    </row>
    <row r="9" spans="1:45" x14ac:dyDescent="0.25">
      <c r="B9" s="193" t="s">
        <v>62</v>
      </c>
      <c r="C9" s="196">
        <v>0.5</v>
      </c>
      <c r="D9" s="76"/>
      <c r="E9" s="68">
        <f>$C9*AB9</f>
        <v>12.065</v>
      </c>
      <c r="F9" s="68">
        <f t="shared" ref="F9:H9" si="0">$C9*AC9</f>
        <v>20.664999999999999</v>
      </c>
      <c r="G9" s="68">
        <f t="shared" si="0"/>
        <v>29.65</v>
      </c>
      <c r="H9" s="189">
        <f t="shared" si="0"/>
        <v>53.45</v>
      </c>
      <c r="I9" s="69"/>
      <c r="J9" s="132">
        <f>$C9*AI9</f>
        <v>33.045000000000002</v>
      </c>
      <c r="K9" s="132">
        <f t="shared" ref="K9:M9" si="1">$C9*AJ9</f>
        <v>44.97</v>
      </c>
      <c r="L9" s="132">
        <f t="shared" si="1"/>
        <v>55.84</v>
      </c>
      <c r="M9" s="198">
        <f t="shared" si="1"/>
        <v>74.655000000000001</v>
      </c>
      <c r="N9" s="133"/>
      <c r="O9" s="132">
        <f t="shared" ref="O9:R12" si="2">(E9-J9)</f>
        <v>-20.980000000000004</v>
      </c>
      <c r="P9" s="133">
        <f t="shared" si="2"/>
        <v>-24.305</v>
      </c>
      <c r="Q9" s="133">
        <f t="shared" si="2"/>
        <v>-26.190000000000005</v>
      </c>
      <c r="R9" s="134">
        <f t="shared" si="2"/>
        <v>-21.204999999999998</v>
      </c>
      <c r="S9" s="133"/>
      <c r="T9" s="133"/>
      <c r="U9" s="68">
        <f>$C9*AP9</f>
        <v>0.40226944096748735</v>
      </c>
      <c r="V9" s="68">
        <f t="shared" ref="V9:W9" si="3">$C9*AQ9</f>
        <v>1.0238473355763635</v>
      </c>
      <c r="W9" s="68">
        <f t="shared" si="3"/>
        <v>1.427447098589131</v>
      </c>
      <c r="X9" s="189">
        <f>$C9*AR9</f>
        <v>1.427447098589131</v>
      </c>
      <c r="Y9" s="69"/>
      <c r="Z9" s="59">
        <v>3</v>
      </c>
      <c r="AA9" s="59" t="s">
        <v>6</v>
      </c>
      <c r="AB9" s="36">
        <f>'03312021 Spreads'!D$6</f>
        <v>24.13</v>
      </c>
      <c r="AC9" s="36">
        <f>'03312021 Spreads'!D$9</f>
        <v>41.33</v>
      </c>
      <c r="AD9" s="36">
        <f>'03312021 Spreads'!D$14</f>
        <v>59.3</v>
      </c>
      <c r="AE9" s="36">
        <f>'03312021 Spreads'!D$34</f>
        <v>106.9</v>
      </c>
      <c r="AF9" s="87"/>
      <c r="AG9" s="59">
        <v>3</v>
      </c>
      <c r="AH9" s="59" t="s">
        <v>6</v>
      </c>
      <c r="AI9" s="46">
        <f>'Mar 2021 LT Spreads'!D$6</f>
        <v>66.09</v>
      </c>
      <c r="AJ9" s="46">
        <f>'Mar 2021 LT Spreads'!D$9</f>
        <v>89.94</v>
      </c>
      <c r="AK9" s="46">
        <f>'Mar 2021 LT Spreads'!D$14</f>
        <v>111.68</v>
      </c>
      <c r="AL9" s="46">
        <f>'Mar 2021 LT Spreads'!D$34</f>
        <v>149.31</v>
      </c>
      <c r="AM9" s="89"/>
      <c r="AN9" s="5">
        <v>3</v>
      </c>
      <c r="AO9" s="40" t="s">
        <v>24</v>
      </c>
      <c r="AP9" s="18">
        <v>0.80453888193497469</v>
      </c>
      <c r="AQ9" s="25">
        <v>2.0476946711527271</v>
      </c>
      <c r="AR9" s="19">
        <v>2.854894197178262</v>
      </c>
      <c r="AS9" s="25"/>
    </row>
    <row r="10" spans="1:45" x14ac:dyDescent="0.25">
      <c r="B10" s="193" t="s">
        <v>63</v>
      </c>
      <c r="C10" s="197"/>
      <c r="D10" s="76"/>
      <c r="E10" s="68"/>
      <c r="F10" s="69"/>
      <c r="G10" s="69"/>
      <c r="H10" s="70"/>
      <c r="I10" s="69"/>
      <c r="J10" s="132"/>
      <c r="K10" s="133"/>
      <c r="L10" s="133"/>
      <c r="M10" s="134"/>
      <c r="N10" s="133"/>
      <c r="O10" s="132"/>
      <c r="P10" s="133"/>
      <c r="Q10" s="133"/>
      <c r="R10" s="134"/>
      <c r="S10" s="133"/>
      <c r="T10" s="133"/>
      <c r="U10" s="68"/>
      <c r="V10" s="69"/>
      <c r="W10" s="69"/>
      <c r="X10" s="70"/>
      <c r="Y10" s="69"/>
      <c r="Z10" s="59">
        <v>4</v>
      </c>
      <c r="AA10" s="59" t="s">
        <v>7</v>
      </c>
      <c r="AB10" s="36">
        <f>'03312021 Spreads'!E$6</f>
        <v>29.99</v>
      </c>
      <c r="AC10" s="36">
        <f>'03312021 Spreads'!E$9</f>
        <v>49.38</v>
      </c>
      <c r="AD10" s="36">
        <f>'03312021 Spreads'!E$14</f>
        <v>67.69</v>
      </c>
      <c r="AE10" s="36">
        <f>'03312021 Spreads'!E$34</f>
        <v>111.88</v>
      </c>
      <c r="AF10" s="87"/>
      <c r="AG10" s="59">
        <v>4</v>
      </c>
      <c r="AH10" s="59" t="s">
        <v>7</v>
      </c>
      <c r="AI10" s="46">
        <f>'Mar 2021 LT Spreads'!E$6</f>
        <v>74.58</v>
      </c>
      <c r="AJ10" s="46">
        <f>'Mar 2021 LT Spreads'!E$9</f>
        <v>100.15</v>
      </c>
      <c r="AK10" s="46">
        <f>'Mar 2021 LT Spreads'!E$14</f>
        <v>120.72</v>
      </c>
      <c r="AL10" s="46">
        <f>'Mar 2021 LT Spreads'!E$34</f>
        <v>155.02000000000001</v>
      </c>
      <c r="AM10" s="89"/>
      <c r="AN10" s="5">
        <v>4</v>
      </c>
      <c r="AO10" s="40" t="s">
        <v>25</v>
      </c>
      <c r="AP10" s="18">
        <v>1.9109641789498708</v>
      </c>
      <c r="AQ10" s="25">
        <v>4.2793972628000674</v>
      </c>
      <c r="AR10" s="19">
        <v>5.7226419079557411</v>
      </c>
      <c r="AS10" s="25"/>
    </row>
    <row r="11" spans="1:45" x14ac:dyDescent="0.25">
      <c r="B11" s="194" t="s">
        <v>64</v>
      </c>
      <c r="C11" s="197"/>
      <c r="D11" s="91"/>
      <c r="E11" s="68"/>
      <c r="F11" s="69"/>
      <c r="G11" s="69"/>
      <c r="H11" s="70"/>
      <c r="I11" s="69"/>
      <c r="J11" s="132"/>
      <c r="K11" s="133"/>
      <c r="L11" s="133"/>
      <c r="M11" s="134"/>
      <c r="N11" s="133"/>
      <c r="O11" s="132"/>
      <c r="P11" s="133"/>
      <c r="Q11" s="133"/>
      <c r="R11" s="134"/>
      <c r="S11" s="133"/>
      <c r="T11" s="133"/>
      <c r="U11" s="68"/>
      <c r="V11" s="69"/>
      <c r="W11" s="69"/>
      <c r="X11" s="70"/>
      <c r="Y11" s="69"/>
      <c r="Z11" s="59">
        <v>5</v>
      </c>
      <c r="AA11" s="59" t="s">
        <v>8</v>
      </c>
      <c r="AB11" s="36">
        <f>'03312021 Spreads'!F$6</f>
        <v>35.86</v>
      </c>
      <c r="AC11" s="36">
        <f>'03312021 Spreads'!F$9</f>
        <v>57.42</v>
      </c>
      <c r="AD11" s="36">
        <f>'03312021 Spreads'!F$14</f>
        <v>76.069999999999993</v>
      </c>
      <c r="AE11" s="36">
        <f>'03312021 Spreads'!F$34</f>
        <v>116.87</v>
      </c>
      <c r="AF11" s="87"/>
      <c r="AG11" s="59">
        <v>5</v>
      </c>
      <c r="AH11" s="59" t="s">
        <v>8</v>
      </c>
      <c r="AI11" s="46">
        <f>'Mar 2021 LT Spreads'!F$6</f>
        <v>83.07</v>
      </c>
      <c r="AJ11" s="46">
        <f>'Mar 2021 LT Spreads'!F$9</f>
        <v>110.35</v>
      </c>
      <c r="AK11" s="46">
        <f>'Mar 2021 LT Spreads'!F$14</f>
        <v>129.76</v>
      </c>
      <c r="AL11" s="46">
        <f>'Mar 2021 LT Spreads'!F$34</f>
        <v>160.74</v>
      </c>
      <c r="AM11" s="89"/>
      <c r="AN11" s="5">
        <v>5</v>
      </c>
      <c r="AO11" s="40" t="s">
        <v>26</v>
      </c>
      <c r="AP11" s="18">
        <v>3.7219389951774349</v>
      </c>
      <c r="AQ11" s="25">
        <v>7.8755223894337547</v>
      </c>
      <c r="AR11" s="19">
        <v>10.048632894410549</v>
      </c>
      <c r="AS11" s="25"/>
    </row>
    <row r="12" spans="1:45" x14ac:dyDescent="0.25">
      <c r="B12" s="194" t="s">
        <v>65</v>
      </c>
      <c r="C12" s="196">
        <v>0.5</v>
      </c>
      <c r="D12" s="91"/>
      <c r="E12" s="68">
        <f>$C12*AB12</f>
        <v>20.864999999999998</v>
      </c>
      <c r="F12" s="68">
        <f t="shared" ref="F12:H12" si="4">$C12*AC12</f>
        <v>32.734999999999999</v>
      </c>
      <c r="G12" s="68">
        <f t="shared" si="4"/>
        <v>42.225000000000001</v>
      </c>
      <c r="H12" s="189">
        <f t="shared" si="4"/>
        <v>60.924999999999997</v>
      </c>
      <c r="I12" s="69"/>
      <c r="J12" s="132">
        <f>$C12*AI12</f>
        <v>45.78</v>
      </c>
      <c r="K12" s="132">
        <f t="shared" ref="K12:M12" si="5">$C12*AJ12</f>
        <v>60.28</v>
      </c>
      <c r="L12" s="132">
        <f t="shared" si="5"/>
        <v>69.400000000000006</v>
      </c>
      <c r="M12" s="198">
        <f t="shared" si="5"/>
        <v>83.224999999999994</v>
      </c>
      <c r="N12" s="133"/>
      <c r="O12" s="132">
        <f t="shared" si="2"/>
        <v>-24.915000000000003</v>
      </c>
      <c r="P12" s="133">
        <f t="shared" si="2"/>
        <v>-27.545000000000002</v>
      </c>
      <c r="Q12" s="133">
        <f t="shared" si="2"/>
        <v>-27.175000000000004</v>
      </c>
      <c r="R12" s="134">
        <f t="shared" si="2"/>
        <v>-22.299999999999997</v>
      </c>
      <c r="S12" s="133"/>
      <c r="T12" s="133"/>
      <c r="U12" s="68">
        <f t="shared" ref="U12:W12" si="6">$C12*AP12</f>
        <v>3.5217732248253513</v>
      </c>
      <c r="V12" s="68">
        <f t="shared" si="6"/>
        <v>7.0610900608402165</v>
      </c>
      <c r="W12" s="68">
        <f t="shared" si="6"/>
        <v>8.6623253913251581</v>
      </c>
      <c r="X12" s="189">
        <f>$C12*AR12</f>
        <v>8.6623253913251581</v>
      </c>
      <c r="Y12" s="69"/>
      <c r="Z12" s="59">
        <v>6</v>
      </c>
      <c r="AA12" s="59" t="s">
        <v>9</v>
      </c>
      <c r="AB12" s="36">
        <f>'03312021 Spreads'!G$6</f>
        <v>41.73</v>
      </c>
      <c r="AC12" s="36">
        <f>'03312021 Spreads'!G$9</f>
        <v>65.47</v>
      </c>
      <c r="AD12" s="36">
        <f>'03312021 Spreads'!G$14</f>
        <v>84.45</v>
      </c>
      <c r="AE12" s="36">
        <f>'03312021 Spreads'!G$34</f>
        <v>121.85</v>
      </c>
      <c r="AF12" s="87"/>
      <c r="AG12" s="59">
        <v>6</v>
      </c>
      <c r="AH12" s="59" t="s">
        <v>9</v>
      </c>
      <c r="AI12" s="46">
        <f>'Mar 2021 LT Spreads'!G$6</f>
        <v>91.56</v>
      </c>
      <c r="AJ12" s="46">
        <f>'Mar 2021 LT Spreads'!G$9</f>
        <v>120.56</v>
      </c>
      <c r="AK12" s="46">
        <f>'Mar 2021 LT Spreads'!G$14</f>
        <v>138.80000000000001</v>
      </c>
      <c r="AL12" s="46">
        <f>'Mar 2021 LT Spreads'!G$34</f>
        <v>166.45</v>
      </c>
      <c r="AM12" s="89"/>
      <c r="AN12" s="5">
        <v>6</v>
      </c>
      <c r="AO12" s="40" t="s">
        <v>27</v>
      </c>
      <c r="AP12" s="18">
        <v>7.0435464496507025</v>
      </c>
      <c r="AQ12" s="25">
        <v>14.122180121680433</v>
      </c>
      <c r="AR12" s="19">
        <v>17.324650782650316</v>
      </c>
      <c r="AS12" s="25"/>
    </row>
    <row r="13" spans="1:45" x14ac:dyDescent="0.25">
      <c r="B13" s="194" t="s">
        <v>66</v>
      </c>
      <c r="C13" s="151"/>
      <c r="D13" s="91"/>
      <c r="E13" s="68"/>
      <c r="F13" s="69"/>
      <c r="G13" s="69"/>
      <c r="H13" s="70"/>
      <c r="I13" s="69"/>
      <c r="J13" s="132"/>
      <c r="K13" s="133"/>
      <c r="L13" s="133"/>
      <c r="M13" s="134"/>
      <c r="N13" s="133"/>
      <c r="O13" s="132"/>
      <c r="P13" s="133"/>
      <c r="Q13" s="133"/>
      <c r="R13" s="134"/>
      <c r="S13" s="133"/>
      <c r="T13" s="133"/>
      <c r="U13" s="68"/>
      <c r="V13" s="69"/>
      <c r="W13" s="69"/>
      <c r="X13" s="70"/>
      <c r="Y13" s="69"/>
      <c r="Z13" s="59">
        <v>7</v>
      </c>
      <c r="AA13" s="59" t="s">
        <v>10</v>
      </c>
      <c r="AB13" s="36">
        <f>'03312021 Spreads'!H$6</f>
        <v>53.85</v>
      </c>
      <c r="AC13" s="36">
        <f>'03312021 Spreads'!H$9</f>
        <v>77.7</v>
      </c>
      <c r="AD13" s="36">
        <f>'03312021 Spreads'!H$14</f>
        <v>97.48</v>
      </c>
      <c r="AE13" s="36">
        <f>'03312021 Spreads'!H$34</f>
        <v>140.49</v>
      </c>
      <c r="AF13" s="87"/>
      <c r="AG13" s="59">
        <v>7</v>
      </c>
      <c r="AH13" s="59" t="s">
        <v>10</v>
      </c>
      <c r="AI13" s="46">
        <f>'Mar 2021 LT Spreads'!H$6</f>
        <v>109.64</v>
      </c>
      <c r="AJ13" s="46">
        <f>'Mar 2021 LT Spreads'!H$9</f>
        <v>140.72999999999999</v>
      </c>
      <c r="AK13" s="46">
        <f>'Mar 2021 LT Spreads'!H$14</f>
        <v>159.83000000000001</v>
      </c>
      <c r="AL13" s="46">
        <f>'Mar 2021 LT Spreads'!H$34</f>
        <v>191.1</v>
      </c>
      <c r="AM13" s="89"/>
      <c r="AN13" s="5">
        <v>7</v>
      </c>
      <c r="AO13" s="40" t="s">
        <v>28</v>
      </c>
      <c r="AP13" s="18">
        <v>9.461020061964609</v>
      </c>
      <c r="AQ13" s="25">
        <v>17.715057221508815</v>
      </c>
      <c r="AR13" s="19">
        <v>21.975830173511419</v>
      </c>
      <c r="AS13" s="25"/>
    </row>
    <row r="14" spans="1:45" x14ac:dyDescent="0.25">
      <c r="B14" s="194" t="s">
        <v>70</v>
      </c>
      <c r="C14" s="151"/>
      <c r="D14" s="91"/>
      <c r="E14" s="64"/>
      <c r="F14" s="26"/>
      <c r="G14" s="26"/>
      <c r="H14" s="65"/>
      <c r="I14" s="26"/>
      <c r="J14" s="64"/>
      <c r="K14" s="26"/>
      <c r="L14" s="26"/>
      <c r="M14" s="65"/>
      <c r="N14" s="26"/>
      <c r="O14" s="64"/>
      <c r="P14" s="26"/>
      <c r="Q14" s="26"/>
      <c r="R14" s="65"/>
      <c r="S14" s="26"/>
      <c r="T14" s="133"/>
      <c r="U14" s="64"/>
      <c r="V14" s="26"/>
      <c r="W14" s="26"/>
      <c r="X14" s="65"/>
      <c r="Y14" s="26"/>
      <c r="Z14" s="59">
        <v>8</v>
      </c>
      <c r="AA14" s="59" t="s">
        <v>11</v>
      </c>
      <c r="AB14" s="36">
        <f>'03312021 Spreads'!I$6</f>
        <v>65.98</v>
      </c>
      <c r="AC14" s="36">
        <f>'03312021 Spreads'!I$9</f>
        <v>89.93</v>
      </c>
      <c r="AD14" s="36">
        <f>'03312021 Spreads'!I$14</f>
        <v>110.5</v>
      </c>
      <c r="AE14" s="36">
        <f>'03312021 Spreads'!I$34</f>
        <v>159.13</v>
      </c>
      <c r="AF14" s="87"/>
      <c r="AG14" s="59">
        <v>8</v>
      </c>
      <c r="AH14" s="59" t="s">
        <v>11</v>
      </c>
      <c r="AI14" s="46">
        <f>'Mar 2021 LT Spreads'!I$6</f>
        <v>127.72</v>
      </c>
      <c r="AJ14" s="46">
        <f>'Mar 2021 LT Spreads'!I$9</f>
        <v>160.91</v>
      </c>
      <c r="AK14" s="46">
        <f>'Mar 2021 LT Spreads'!I$14</f>
        <v>180.86</v>
      </c>
      <c r="AL14" s="46">
        <f>'Mar 2021 LT Spreads'!I$34</f>
        <v>215.76</v>
      </c>
      <c r="AM14" s="89"/>
      <c r="AN14" s="5">
        <v>8</v>
      </c>
      <c r="AO14" s="40" t="s">
        <v>29</v>
      </c>
      <c r="AP14" s="18">
        <v>17.673233758393831</v>
      </c>
      <c r="AQ14" s="25">
        <v>26.778419765342704</v>
      </c>
      <c r="AR14" s="19">
        <v>31.992315483964493</v>
      </c>
      <c r="AS14" s="25"/>
    </row>
    <row r="15" spans="1:45" x14ac:dyDescent="0.25">
      <c r="B15" s="194" t="s">
        <v>71</v>
      </c>
      <c r="C15" s="151"/>
      <c r="D15" s="91"/>
      <c r="E15" s="64"/>
      <c r="F15" s="26"/>
      <c r="G15" s="26"/>
      <c r="H15" s="65"/>
      <c r="I15" s="26"/>
      <c r="J15" s="64"/>
      <c r="K15" s="26"/>
      <c r="L15" s="26"/>
      <c r="M15" s="65"/>
      <c r="N15" s="26"/>
      <c r="O15" s="64"/>
      <c r="P15" s="26"/>
      <c r="Q15" s="26"/>
      <c r="R15" s="65"/>
      <c r="S15" s="26"/>
      <c r="T15" s="133"/>
      <c r="U15" s="64"/>
      <c r="V15" s="26"/>
      <c r="W15" s="26"/>
      <c r="X15" s="65"/>
      <c r="Y15" s="26"/>
      <c r="Z15" s="59">
        <v>9</v>
      </c>
      <c r="AA15" s="59" t="s">
        <v>12</v>
      </c>
      <c r="AB15" s="36">
        <f>'03312021 Spreads'!J$6</f>
        <v>78.099999999999994</v>
      </c>
      <c r="AC15" s="36">
        <f>'03312021 Spreads'!J$9</f>
        <v>102.16</v>
      </c>
      <c r="AD15" s="36">
        <f>'03312021 Spreads'!J$14</f>
        <v>123.53</v>
      </c>
      <c r="AE15" s="36">
        <f>'03312021 Spreads'!J$34</f>
        <v>177.77</v>
      </c>
      <c r="AF15" s="87"/>
      <c r="AG15" s="59">
        <v>9</v>
      </c>
      <c r="AH15" s="59" t="s">
        <v>12</v>
      </c>
      <c r="AI15" s="46">
        <f>'Mar 2021 LT Spreads'!J$6</f>
        <v>145.79</v>
      </c>
      <c r="AJ15" s="46">
        <f>'Mar 2021 LT Spreads'!J$9</f>
        <v>181.08</v>
      </c>
      <c r="AK15" s="46">
        <f>'Mar 2021 LT Spreads'!J$14</f>
        <v>201.88</v>
      </c>
      <c r="AL15" s="46">
        <f>'Mar 2021 LT Spreads'!J$34</f>
        <v>240.41</v>
      </c>
      <c r="AM15" s="89"/>
      <c r="AN15" s="5">
        <v>9</v>
      </c>
      <c r="AO15" s="40" t="s">
        <v>30</v>
      </c>
      <c r="AP15" s="18">
        <v>30.706826433077499</v>
      </c>
      <c r="AQ15" s="25">
        <v>39.936128509841808</v>
      </c>
      <c r="AR15" s="19">
        <v>46.261191407952815</v>
      </c>
      <c r="AS15" s="25"/>
    </row>
    <row r="16" spans="1:45" ht="15.75" thickBot="1" x14ac:dyDescent="0.3">
      <c r="B16" s="195" t="s">
        <v>72</v>
      </c>
      <c r="C16" s="191"/>
      <c r="D16" s="91"/>
      <c r="E16" s="64"/>
      <c r="F16" s="26"/>
      <c r="G16" s="26"/>
      <c r="H16" s="65"/>
      <c r="I16" s="26"/>
      <c r="J16" s="64"/>
      <c r="K16" s="26"/>
      <c r="L16" s="26"/>
      <c r="M16" s="65"/>
      <c r="N16" s="26"/>
      <c r="O16" s="64"/>
      <c r="P16" s="26"/>
      <c r="Q16" s="26"/>
      <c r="R16" s="65"/>
      <c r="S16" s="26"/>
      <c r="T16" s="133"/>
      <c r="U16" s="64"/>
      <c r="V16" s="26"/>
      <c r="W16" s="26"/>
      <c r="X16" s="65"/>
      <c r="Y16" s="26"/>
      <c r="Z16" s="59">
        <v>10</v>
      </c>
      <c r="AA16" s="59" t="s">
        <v>13</v>
      </c>
      <c r="AB16" s="36">
        <f>'03312021 Spreads'!K$6</f>
        <v>145.68</v>
      </c>
      <c r="AC16" s="36">
        <f>'03312021 Spreads'!K$9</f>
        <v>157.71</v>
      </c>
      <c r="AD16" s="36">
        <f>'03312021 Spreads'!K$14</f>
        <v>168.4</v>
      </c>
      <c r="AE16" s="36">
        <f>'03312021 Spreads'!K$34</f>
        <v>195.51</v>
      </c>
      <c r="AF16" s="87"/>
      <c r="AG16" s="59">
        <v>10</v>
      </c>
      <c r="AH16" s="59" t="s">
        <v>13</v>
      </c>
      <c r="AI16" s="46">
        <f>'Mar 2021 LT Spreads'!K$6</f>
        <v>225.17</v>
      </c>
      <c r="AJ16" s="46">
        <f>'Mar 2021 LT Spreads'!K$9</f>
        <v>242.81</v>
      </c>
      <c r="AK16" s="46">
        <f>'Mar 2021 LT Spreads'!K$14</f>
        <v>253.21</v>
      </c>
      <c r="AL16" s="46">
        <f>'Mar 2021 LT Spreads'!K$34</f>
        <v>272.48</v>
      </c>
      <c r="AM16" s="90"/>
      <c r="AN16" s="3">
        <v>10</v>
      </c>
      <c r="AO16" s="41" t="s">
        <v>31</v>
      </c>
      <c r="AP16" s="20">
        <v>71.085463966444806</v>
      </c>
      <c r="AQ16" s="21">
        <v>80.658373299553546</v>
      </c>
      <c r="AR16" s="22">
        <v>83.071762307498417</v>
      </c>
      <c r="AS16" s="25"/>
    </row>
    <row r="17" spans="4:45" ht="15.75" thickBot="1" x14ac:dyDescent="0.3">
      <c r="E17" s="29">
        <f>SUM(E7:E16)</f>
        <v>32.93</v>
      </c>
      <c r="F17" s="30">
        <f t="shared" ref="F17:H17" si="7">SUM(F7:F16)</f>
        <v>53.4</v>
      </c>
      <c r="G17" s="30">
        <f t="shared" si="7"/>
        <v>71.875</v>
      </c>
      <c r="H17" s="31">
        <f t="shared" si="7"/>
        <v>114.375</v>
      </c>
      <c r="I17" s="63"/>
      <c r="J17" s="29">
        <f>SUM(J7:J16)</f>
        <v>78.825000000000003</v>
      </c>
      <c r="K17" s="30">
        <f t="shared" ref="K17:M17" si="8">SUM(K7:K16)</f>
        <v>105.25</v>
      </c>
      <c r="L17" s="30">
        <f t="shared" si="8"/>
        <v>125.24000000000001</v>
      </c>
      <c r="M17" s="31">
        <f t="shared" si="8"/>
        <v>157.88</v>
      </c>
      <c r="N17" s="63"/>
      <c r="O17" s="29">
        <f>SUM(O7:O16)</f>
        <v>-45.89500000000001</v>
      </c>
      <c r="P17" s="30">
        <f t="shared" ref="P17:R17" si="9">SUM(P7:P16)</f>
        <v>-51.85</v>
      </c>
      <c r="Q17" s="30">
        <f t="shared" si="9"/>
        <v>-53.365000000000009</v>
      </c>
      <c r="R17" s="31">
        <f t="shared" si="9"/>
        <v>-43.504999999999995</v>
      </c>
      <c r="S17" s="63"/>
      <c r="T17" s="25"/>
      <c r="U17" s="29">
        <f>SUM(U7:U16)</f>
        <v>3.9240426657928387</v>
      </c>
      <c r="V17" s="30">
        <f t="shared" ref="V17:X17" si="10">SUM(V7:V16)</f>
        <v>8.0849373964165796</v>
      </c>
      <c r="W17" s="30">
        <f t="shared" si="10"/>
        <v>10.089772489914289</v>
      </c>
      <c r="X17" s="31">
        <f t="shared" si="10"/>
        <v>10.089772489914289</v>
      </c>
      <c r="Y17" s="63"/>
      <c r="AM17" s="55"/>
      <c r="AN17" s="24"/>
      <c r="AO17" s="24"/>
      <c r="AP17" s="25"/>
      <c r="AQ17" s="25"/>
      <c r="AR17" s="25"/>
      <c r="AS17" s="25"/>
    </row>
    <row r="18" spans="4:45" ht="15.75" thickBot="1" x14ac:dyDescent="0.3">
      <c r="D18" s="26"/>
      <c r="E18" s="57"/>
      <c r="T18" s="25"/>
      <c r="U18" s="57" t="s">
        <v>49</v>
      </c>
      <c r="Z18" s="26"/>
      <c r="AA18" s="26"/>
      <c r="AB18" s="25"/>
      <c r="AC18" s="26"/>
      <c r="AD18" s="26"/>
      <c r="AE18" s="26"/>
      <c r="AF18" s="26"/>
      <c r="AM18" s="55"/>
      <c r="AN18" s="24"/>
      <c r="AO18" s="24"/>
      <c r="AP18" s="25"/>
      <c r="AQ18" s="25"/>
      <c r="AR18" s="25"/>
      <c r="AS18" s="25"/>
    </row>
    <row r="19" spans="4:45" ht="15.75" thickBot="1" x14ac:dyDescent="0.3">
      <c r="D19" s="26"/>
      <c r="E19" s="71"/>
      <c r="F19" s="71"/>
      <c r="G19" s="71"/>
      <c r="H19" s="71"/>
      <c r="I19" s="71"/>
      <c r="J19" s="71"/>
      <c r="K19" s="71"/>
      <c r="L19" s="71"/>
      <c r="M19" s="71" t="s">
        <v>57</v>
      </c>
      <c r="N19" s="71"/>
      <c r="O19" s="66">
        <f>O17*0.25</f>
        <v>-11.473750000000003</v>
      </c>
      <c r="P19" s="67">
        <f t="shared" ref="P19:R19" si="11">P17*0.25</f>
        <v>-12.9625</v>
      </c>
      <c r="Q19" s="67">
        <f t="shared" si="11"/>
        <v>-13.341250000000002</v>
      </c>
      <c r="R19" s="67">
        <f t="shared" si="11"/>
        <v>-10.876249999999999</v>
      </c>
      <c r="S19" s="71"/>
      <c r="T19" s="69"/>
      <c r="U19" s="75"/>
      <c r="V19" s="75"/>
      <c r="W19" s="75"/>
      <c r="X19" s="75"/>
      <c r="Y19" s="75"/>
      <c r="Z19" s="26"/>
      <c r="AA19" s="26"/>
      <c r="AB19" s="25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4"/>
      <c r="AO19" s="24"/>
      <c r="AP19" s="25"/>
      <c r="AQ19" s="25"/>
      <c r="AR19" s="25"/>
      <c r="AS19" s="25"/>
    </row>
    <row r="20" spans="4:45" x14ac:dyDescent="0.25">
      <c r="D20" s="26"/>
      <c r="E20" s="73"/>
      <c r="F20" s="26"/>
      <c r="G20" s="26"/>
      <c r="H20" s="26"/>
      <c r="I20" s="26"/>
      <c r="M20" s="27" t="s">
        <v>58</v>
      </c>
      <c r="O20" s="74">
        <f>MIN(MAX(-U17,O19),2*U17)</f>
        <v>-3.9240426657928387</v>
      </c>
      <c r="P20" s="74">
        <f>MIN(MAX(-V17,P19),2*V17)</f>
        <v>-8.0849373964165796</v>
      </c>
      <c r="Q20" s="74">
        <f>MIN(MAX(-W17,Q19),2*W17)</f>
        <v>-10.089772489914289</v>
      </c>
      <c r="R20" s="77">
        <f>MIN(MAX(-X17,R19),2*X17)</f>
        <v>-10.089772489914289</v>
      </c>
      <c r="S20" s="75"/>
      <c r="T20" s="75" t="s">
        <v>60</v>
      </c>
      <c r="U20" s="75"/>
      <c r="V20" s="75"/>
      <c r="W20" s="75"/>
      <c r="X20" s="69"/>
      <c r="Y20" s="69"/>
      <c r="Z20" s="26"/>
      <c r="AA20" s="26"/>
      <c r="AB20" s="25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4"/>
      <c r="AO20" s="24"/>
      <c r="AP20" s="25"/>
      <c r="AQ20" s="25"/>
      <c r="AR20" s="25"/>
      <c r="AS20" s="25"/>
    </row>
    <row r="21" spans="4:45" ht="15.75" thickBot="1" x14ac:dyDescent="0.3">
      <c r="D21" s="26"/>
      <c r="E21" s="57"/>
      <c r="N21" s="58" t="s">
        <v>53</v>
      </c>
      <c r="T21" s="58" t="s">
        <v>53</v>
      </c>
      <c r="Z21" s="26"/>
      <c r="AA21" s="26"/>
      <c r="AB21" s="25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4"/>
      <c r="AO21" s="24"/>
      <c r="AP21" s="25"/>
      <c r="AQ21" s="25"/>
      <c r="AR21" s="25"/>
      <c r="AS21" s="25"/>
    </row>
    <row r="22" spans="4:45" ht="15.75" thickBot="1" x14ac:dyDescent="0.3">
      <c r="D22" s="26"/>
      <c r="E22" s="57"/>
      <c r="L22" s="27" t="s">
        <v>59</v>
      </c>
      <c r="N22" s="58">
        <v>1</v>
      </c>
      <c r="O22" s="78">
        <f>O20</f>
        <v>-3.9240426657928387</v>
      </c>
      <c r="P22" s="79">
        <f t="shared" ref="P22:R22" si="12">P20</f>
        <v>-8.0849373964165796</v>
      </c>
      <c r="Q22" s="79">
        <f t="shared" si="12"/>
        <v>-10.089772489914289</v>
      </c>
      <c r="R22" s="80">
        <f t="shared" si="12"/>
        <v>-10.089772489914289</v>
      </c>
      <c r="S22" s="92"/>
      <c r="T22" s="58">
        <v>1</v>
      </c>
      <c r="U22" s="78">
        <f t="shared" ref="U22:X25" si="13">U$17+O22</f>
        <v>0</v>
      </c>
      <c r="V22" s="78">
        <f t="shared" si="13"/>
        <v>0</v>
      </c>
      <c r="W22" s="78">
        <f t="shared" si="13"/>
        <v>0</v>
      </c>
      <c r="X22" s="78">
        <f t="shared" si="13"/>
        <v>0</v>
      </c>
      <c r="Y22" s="92"/>
      <c r="Z22" s="26"/>
      <c r="AA22" s="26"/>
      <c r="AB22" s="25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4"/>
      <c r="AO22" s="24"/>
      <c r="AP22" s="25"/>
      <c r="AQ22" s="25"/>
      <c r="AR22" s="25"/>
      <c r="AS22" s="25"/>
    </row>
    <row r="23" spans="4:45" ht="15.75" thickBot="1" x14ac:dyDescent="0.3">
      <c r="D23" s="26"/>
      <c r="E23" s="57"/>
      <c r="N23" s="58">
        <v>2</v>
      </c>
      <c r="O23" s="81">
        <f>O22*2/3</f>
        <v>-2.6160284438618926</v>
      </c>
      <c r="P23" s="82">
        <f t="shared" ref="P23:R23" si="14">P22*2/3</f>
        <v>-5.3899582642777197</v>
      </c>
      <c r="Q23" s="82">
        <f t="shared" si="14"/>
        <v>-6.7265149932761927</v>
      </c>
      <c r="R23" s="83">
        <f t="shared" si="14"/>
        <v>-6.7265149932761927</v>
      </c>
      <c r="S23" s="92"/>
      <c r="T23" s="58">
        <v>2</v>
      </c>
      <c r="U23" s="78">
        <f t="shared" si="13"/>
        <v>1.3080142219309461</v>
      </c>
      <c r="V23" s="78">
        <f t="shared" si="13"/>
        <v>2.6949791321388599</v>
      </c>
      <c r="W23" s="78">
        <f t="shared" si="13"/>
        <v>3.3632574966380959</v>
      </c>
      <c r="X23" s="78">
        <f t="shared" si="13"/>
        <v>3.3632574966380959</v>
      </c>
      <c r="Y23" s="92"/>
      <c r="Z23" s="26"/>
      <c r="AA23" s="26"/>
      <c r="AB23" s="25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4"/>
      <c r="AO23" s="24"/>
      <c r="AP23" s="25"/>
      <c r="AQ23" s="25"/>
      <c r="AR23" s="25"/>
      <c r="AS23" s="25"/>
    </row>
    <row r="24" spans="4:45" ht="15.75" thickBot="1" x14ac:dyDescent="0.3">
      <c r="E24" s="60"/>
      <c r="F24" s="60"/>
      <c r="G24" s="60"/>
      <c r="H24" s="60"/>
      <c r="I24" s="60"/>
      <c r="J24" s="60"/>
      <c r="K24" s="60"/>
      <c r="L24" s="60"/>
      <c r="M24" s="60"/>
      <c r="N24" s="60">
        <v>3</v>
      </c>
      <c r="O24" s="84">
        <f>O22*1/3</f>
        <v>-1.3080142219309463</v>
      </c>
      <c r="P24" s="85">
        <f t="shared" ref="P24:R24" si="15">P22*1/3</f>
        <v>-2.6949791321388599</v>
      </c>
      <c r="Q24" s="85">
        <f t="shared" si="15"/>
        <v>-3.3632574966380964</v>
      </c>
      <c r="R24" s="86">
        <f t="shared" si="15"/>
        <v>-3.3632574966380964</v>
      </c>
      <c r="S24" s="92"/>
      <c r="T24" s="60">
        <v>3</v>
      </c>
      <c r="U24" s="78">
        <f t="shared" si="13"/>
        <v>2.6160284438618921</v>
      </c>
      <c r="V24" s="78">
        <f t="shared" si="13"/>
        <v>5.3899582642777197</v>
      </c>
      <c r="W24" s="78">
        <f t="shared" si="13"/>
        <v>6.7265149932761918</v>
      </c>
      <c r="X24" s="78">
        <f t="shared" si="13"/>
        <v>6.7265149932761918</v>
      </c>
      <c r="Y24" s="92"/>
      <c r="AM24" s="26"/>
      <c r="AN24" s="167"/>
      <c r="AO24" s="167"/>
      <c r="AP24" s="167"/>
      <c r="AQ24" s="167"/>
      <c r="AR24" s="167"/>
      <c r="AS24" s="60"/>
    </row>
    <row r="25" spans="4:45" ht="15.75" thickBot="1" x14ac:dyDescent="0.3">
      <c r="D25" s="26"/>
      <c r="E25" s="57"/>
      <c r="N25" s="60">
        <v>4</v>
      </c>
      <c r="O25" s="84">
        <v>0</v>
      </c>
      <c r="P25" s="85">
        <v>0</v>
      </c>
      <c r="Q25" s="85">
        <v>0</v>
      </c>
      <c r="R25" s="86">
        <v>0</v>
      </c>
      <c r="S25" s="92"/>
      <c r="T25" s="60" t="s">
        <v>67</v>
      </c>
      <c r="U25" s="78">
        <f t="shared" si="13"/>
        <v>3.9240426657928387</v>
      </c>
      <c r="V25" s="78">
        <f t="shared" si="13"/>
        <v>8.0849373964165796</v>
      </c>
      <c r="W25" s="78">
        <f t="shared" si="13"/>
        <v>10.089772489914289</v>
      </c>
      <c r="X25" s="78">
        <f t="shared" si="13"/>
        <v>10.089772489914289</v>
      </c>
      <c r="Y25" s="92"/>
      <c r="Z25" s="26"/>
      <c r="AA25" s="26"/>
      <c r="AB25" s="25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4"/>
      <c r="AO25" s="24"/>
      <c r="AP25" s="25"/>
      <c r="AQ25" s="25"/>
      <c r="AR25" s="25"/>
      <c r="AS25" s="25"/>
    </row>
    <row r="26" spans="4:45" ht="15.75" thickBot="1" x14ac:dyDescent="0.3">
      <c r="D26" s="26"/>
      <c r="E26" s="57"/>
      <c r="T26" s="25"/>
      <c r="U26" s="57"/>
      <c r="Z26" s="26"/>
      <c r="AA26" s="26"/>
      <c r="AB26" s="25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4"/>
      <c r="AO26" s="24"/>
      <c r="AP26" s="25"/>
      <c r="AQ26" s="25"/>
      <c r="AR26" s="25"/>
      <c r="AS26" s="25"/>
    </row>
    <row r="27" spans="4:45" x14ac:dyDescent="0.25">
      <c r="K27" s="126"/>
      <c r="L27" s="126"/>
      <c r="M27" s="126"/>
      <c r="N27" s="126"/>
      <c r="O27" s="126"/>
      <c r="P27" s="126"/>
      <c r="Q27" s="126"/>
      <c r="R27" s="126"/>
      <c r="S27" s="126"/>
      <c r="T27" s="174" t="s">
        <v>68</v>
      </c>
      <c r="U27" s="175"/>
      <c r="V27" s="175"/>
      <c r="W27" s="175"/>
      <c r="X27" s="176"/>
    </row>
    <row r="28" spans="4:45" ht="15.75" thickBot="1" x14ac:dyDescent="0.3">
      <c r="K28" s="126"/>
      <c r="L28" s="126"/>
      <c r="M28" s="126"/>
      <c r="N28" s="171"/>
      <c r="O28" s="182"/>
      <c r="P28" s="182"/>
      <c r="Q28" s="182"/>
      <c r="R28" s="182"/>
      <c r="S28" s="126"/>
      <c r="T28" s="177" t="s">
        <v>53</v>
      </c>
      <c r="U28" s="26"/>
      <c r="V28" s="26"/>
      <c r="W28" s="26"/>
      <c r="X28" s="151"/>
    </row>
    <row r="29" spans="4:45" ht="15.75" thickBot="1" x14ac:dyDescent="0.3">
      <c r="K29" s="27" t="s">
        <v>96</v>
      </c>
      <c r="L29" s="126"/>
      <c r="M29" s="126"/>
      <c r="N29" s="171">
        <v>1</v>
      </c>
      <c r="O29" s="172">
        <f>E17</f>
        <v>32.93</v>
      </c>
      <c r="P29" s="172">
        <f t="shared" ref="P29:R29" si="16">F17</f>
        <v>53.4</v>
      </c>
      <c r="Q29" s="172">
        <f t="shared" si="16"/>
        <v>71.875</v>
      </c>
      <c r="R29" s="172">
        <f t="shared" si="16"/>
        <v>114.375</v>
      </c>
      <c r="S29" s="126"/>
      <c r="T29" s="177">
        <v>1</v>
      </c>
      <c r="U29" s="78">
        <f t="shared" ref="U29:X32" si="17">O29-U22</f>
        <v>32.93</v>
      </c>
      <c r="V29" s="78">
        <f t="shared" si="17"/>
        <v>53.4</v>
      </c>
      <c r="W29" s="78">
        <f t="shared" si="17"/>
        <v>71.875</v>
      </c>
      <c r="X29" s="178">
        <f t="shared" si="17"/>
        <v>114.375</v>
      </c>
    </row>
    <row r="30" spans="4:45" ht="15.75" thickBot="1" x14ac:dyDescent="0.3">
      <c r="K30" s="27" t="s">
        <v>97</v>
      </c>
      <c r="L30" s="126"/>
      <c r="M30" s="126"/>
      <c r="N30" s="171">
        <v>2</v>
      </c>
      <c r="O30" s="173">
        <f>O29-1/3*O$17</f>
        <v>48.228333333333339</v>
      </c>
      <c r="P30" s="173">
        <f t="shared" ref="P30:R32" si="18">P29-1/3*P$17</f>
        <v>70.683333333333337</v>
      </c>
      <c r="Q30" s="173">
        <f t="shared" si="18"/>
        <v>89.663333333333327</v>
      </c>
      <c r="R30" s="173">
        <f t="shared" si="18"/>
        <v>128.87666666666667</v>
      </c>
      <c r="S30" s="126"/>
      <c r="T30" s="177">
        <v>2</v>
      </c>
      <c r="U30" s="78">
        <f t="shared" si="17"/>
        <v>46.920319111402392</v>
      </c>
      <c r="V30" s="78">
        <f t="shared" si="17"/>
        <v>67.988354201194483</v>
      </c>
      <c r="W30" s="78">
        <f t="shared" si="17"/>
        <v>86.300075836695228</v>
      </c>
      <c r="X30" s="178">
        <f t="shared" si="17"/>
        <v>125.51340917002857</v>
      </c>
    </row>
    <row r="31" spans="4:45" ht="15.75" thickBot="1" x14ac:dyDescent="0.3">
      <c r="K31" s="126"/>
      <c r="L31" s="126"/>
      <c r="M31" s="126"/>
      <c r="N31" s="171">
        <v>3</v>
      </c>
      <c r="O31" s="173">
        <f>O30-1/3*O$17</f>
        <v>63.526666666666671</v>
      </c>
      <c r="P31" s="173">
        <f t="shared" si="18"/>
        <v>87.966666666666669</v>
      </c>
      <c r="Q31" s="173">
        <f t="shared" si="18"/>
        <v>107.45166666666665</v>
      </c>
      <c r="R31" s="173">
        <f t="shared" si="18"/>
        <v>143.37833333333333</v>
      </c>
      <c r="S31" s="126"/>
      <c r="T31" s="177">
        <v>3</v>
      </c>
      <c r="U31" s="78">
        <f t="shared" si="17"/>
        <v>60.910638222804778</v>
      </c>
      <c r="V31" s="78">
        <f t="shared" si="17"/>
        <v>82.576708402388945</v>
      </c>
      <c r="W31" s="78">
        <f t="shared" si="17"/>
        <v>100.72515167339046</v>
      </c>
      <c r="X31" s="178">
        <f t="shared" si="17"/>
        <v>136.65181834005713</v>
      </c>
    </row>
    <row r="32" spans="4:45" ht="15.75" thickBot="1" x14ac:dyDescent="0.3">
      <c r="K32" s="126"/>
      <c r="L32" s="126"/>
      <c r="M32" s="126"/>
      <c r="N32" s="171">
        <v>4</v>
      </c>
      <c r="O32" s="173">
        <f>O31-1/3*O$17</f>
        <v>78.825000000000003</v>
      </c>
      <c r="P32" s="173">
        <f t="shared" si="18"/>
        <v>105.25</v>
      </c>
      <c r="Q32" s="173">
        <f t="shared" si="18"/>
        <v>125.23999999999998</v>
      </c>
      <c r="R32" s="173">
        <f t="shared" si="18"/>
        <v>157.88</v>
      </c>
      <c r="S32" s="126"/>
      <c r="T32" s="179" t="s">
        <v>67</v>
      </c>
      <c r="U32" s="180">
        <f t="shared" si="17"/>
        <v>74.900957334207163</v>
      </c>
      <c r="V32" s="180">
        <f t="shared" si="17"/>
        <v>97.165062603583422</v>
      </c>
      <c r="W32" s="180">
        <f t="shared" si="17"/>
        <v>115.1502275100857</v>
      </c>
      <c r="X32" s="181">
        <f t="shared" si="17"/>
        <v>147.79022751008571</v>
      </c>
    </row>
  </sheetData>
  <mergeCells count="2">
    <mergeCell ref="AN3:AR3"/>
    <mergeCell ref="AN1:AR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1:AS32"/>
  <sheetViews>
    <sheetView workbookViewId="0">
      <selection activeCell="B4" sqref="B4"/>
    </sheetView>
  </sheetViews>
  <sheetFormatPr defaultColWidth="8.85546875" defaultRowHeight="15" x14ac:dyDescent="0.25"/>
  <cols>
    <col min="1" max="3" width="8.85546875" style="126"/>
    <col min="4" max="4" width="11.42578125" style="44" customWidth="1"/>
    <col min="5" max="13" width="8.85546875" style="44"/>
    <col min="14" max="14" width="8" style="44" customWidth="1"/>
    <col min="15" max="18" width="8.85546875" style="44"/>
    <col min="19" max="19" width="4.7109375" style="44" customWidth="1"/>
    <col min="20" max="24" width="8.85546875" style="44"/>
    <col min="25" max="25" width="5.85546875" style="44" customWidth="1"/>
    <col min="26" max="16384" width="8.85546875" style="44"/>
  </cols>
  <sheetData>
    <row r="1" spans="1:45" ht="18.75" x14ac:dyDescent="0.3">
      <c r="A1" s="166" t="s">
        <v>107</v>
      </c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AN1" s="204" t="s">
        <v>43</v>
      </c>
      <c r="AO1" s="205"/>
      <c r="AP1" s="205"/>
      <c r="AQ1" s="205"/>
      <c r="AR1" s="206"/>
      <c r="AS1" s="60"/>
    </row>
    <row r="2" spans="1:45" s="126" customFormat="1" ht="18.75" x14ac:dyDescent="0.3">
      <c r="A2" s="166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AN2" s="186"/>
      <c r="AO2" s="187"/>
      <c r="AP2" s="187"/>
      <c r="AQ2" s="187"/>
      <c r="AR2" s="188"/>
      <c r="AS2" s="167"/>
    </row>
    <row r="3" spans="1:45" x14ac:dyDescent="0.25">
      <c r="B3" s="28" t="s">
        <v>111</v>
      </c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AN3" s="207" t="s">
        <v>84</v>
      </c>
      <c r="AO3" s="208"/>
      <c r="AP3" s="208"/>
      <c r="AQ3" s="208"/>
      <c r="AR3" s="209"/>
      <c r="AS3" s="60"/>
    </row>
    <row r="4" spans="1:45" x14ac:dyDescent="0.25">
      <c r="B4" s="27" t="s">
        <v>103</v>
      </c>
      <c r="E4" s="28" t="s">
        <v>75</v>
      </c>
      <c r="J4" s="28" t="s">
        <v>82</v>
      </c>
      <c r="O4" s="28" t="s">
        <v>56</v>
      </c>
      <c r="T4" s="26"/>
      <c r="U4" s="28" t="s">
        <v>74</v>
      </c>
      <c r="Z4" s="27" t="s">
        <v>51</v>
      </c>
      <c r="AG4" s="27" t="s">
        <v>80</v>
      </c>
      <c r="AN4" s="4" t="s">
        <v>17</v>
      </c>
      <c r="AO4" s="4" t="s">
        <v>18</v>
      </c>
      <c r="AP4" s="7"/>
      <c r="AQ4" s="7"/>
      <c r="AR4" s="8"/>
      <c r="AS4" s="26"/>
    </row>
    <row r="5" spans="1:45" x14ac:dyDescent="0.25">
      <c r="T5" s="61"/>
      <c r="AN5" s="5" t="s">
        <v>19</v>
      </c>
      <c r="AO5" s="5" t="s">
        <v>19</v>
      </c>
      <c r="AP5" s="13"/>
      <c r="AQ5" s="13"/>
      <c r="AR5" s="14"/>
      <c r="AS5" s="61"/>
    </row>
    <row r="6" spans="1:45" ht="15.75" thickBot="1" x14ac:dyDescent="0.3">
      <c r="E6" s="32">
        <v>2</v>
      </c>
      <c r="F6" s="32">
        <v>5</v>
      </c>
      <c r="G6" s="32">
        <v>10</v>
      </c>
      <c r="H6" s="32">
        <v>30</v>
      </c>
      <c r="I6" s="62"/>
      <c r="J6" s="32">
        <v>2</v>
      </c>
      <c r="K6" s="32">
        <v>5</v>
      </c>
      <c r="L6" s="32">
        <v>10</v>
      </c>
      <c r="M6" s="32">
        <v>30</v>
      </c>
      <c r="N6" s="62"/>
      <c r="O6" s="32">
        <v>2</v>
      </c>
      <c r="P6" s="32">
        <v>5</v>
      </c>
      <c r="Q6" s="32">
        <v>10</v>
      </c>
      <c r="R6" s="32">
        <v>30</v>
      </c>
      <c r="S6" s="62"/>
      <c r="T6" s="24"/>
      <c r="U6" s="32">
        <v>2</v>
      </c>
      <c r="V6" s="32">
        <v>5</v>
      </c>
      <c r="W6" s="32">
        <v>10</v>
      </c>
      <c r="X6" s="32" t="s">
        <v>48</v>
      </c>
      <c r="Y6" s="62"/>
      <c r="Z6" s="1"/>
      <c r="AA6" s="1"/>
      <c r="AB6" s="45">
        <v>2</v>
      </c>
      <c r="AC6" s="45">
        <v>5</v>
      </c>
      <c r="AD6" s="45">
        <v>10</v>
      </c>
      <c r="AE6" s="45">
        <v>30</v>
      </c>
      <c r="AF6" s="62"/>
      <c r="AG6" s="1"/>
      <c r="AH6" s="1"/>
      <c r="AI6" s="45">
        <v>2</v>
      </c>
      <c r="AJ6" s="45">
        <v>5</v>
      </c>
      <c r="AK6" s="45">
        <v>10</v>
      </c>
      <c r="AL6" s="45">
        <v>30</v>
      </c>
      <c r="AN6" s="3" t="s">
        <v>21</v>
      </c>
      <c r="AO6" s="3" t="s">
        <v>21</v>
      </c>
      <c r="AP6" s="42">
        <v>2</v>
      </c>
      <c r="AQ6" s="42">
        <v>5</v>
      </c>
      <c r="AR6" s="43">
        <v>10</v>
      </c>
      <c r="AS6" s="24"/>
    </row>
    <row r="7" spans="1:45" x14ac:dyDescent="0.25">
      <c r="B7" s="192" t="s">
        <v>69</v>
      </c>
      <c r="C7" s="199"/>
      <c r="D7" s="76"/>
      <c r="E7" s="129"/>
      <c r="F7" s="127"/>
      <c r="G7" s="127"/>
      <c r="H7" s="128"/>
      <c r="I7" s="26"/>
      <c r="J7" s="129"/>
      <c r="K7" s="127"/>
      <c r="L7" s="127"/>
      <c r="M7" s="128"/>
      <c r="N7" s="26"/>
      <c r="O7" s="15"/>
      <c r="P7" s="7"/>
      <c r="Q7" s="7"/>
      <c r="R7" s="8"/>
      <c r="S7" s="26"/>
      <c r="T7" s="25"/>
      <c r="U7" s="129"/>
      <c r="V7" s="127"/>
      <c r="W7" s="127"/>
      <c r="X7" s="128"/>
      <c r="Y7" s="26"/>
      <c r="Z7" s="72">
        <v>1</v>
      </c>
      <c r="AA7" s="72" t="s">
        <v>4</v>
      </c>
      <c r="AB7" s="36">
        <v>85.41</v>
      </c>
      <c r="AC7" s="36">
        <v>93.62</v>
      </c>
      <c r="AD7" s="36">
        <v>138.6</v>
      </c>
      <c r="AE7" s="36">
        <v>156.01</v>
      </c>
      <c r="AF7" s="87"/>
      <c r="AG7" s="72">
        <v>1</v>
      </c>
      <c r="AH7" s="72" t="s">
        <v>4</v>
      </c>
      <c r="AI7" s="46">
        <v>43.42</v>
      </c>
      <c r="AJ7" s="46">
        <v>60.72</v>
      </c>
      <c r="AK7" s="46">
        <v>74.55</v>
      </c>
      <c r="AL7" s="46">
        <v>109.47</v>
      </c>
      <c r="AN7" s="4">
        <v>1</v>
      </c>
      <c r="AO7" s="39" t="s">
        <v>22</v>
      </c>
      <c r="AP7" s="15">
        <v>0.02</v>
      </c>
      <c r="AQ7" s="16">
        <v>0.09</v>
      </c>
      <c r="AR7" s="17">
        <v>0.14000000000000001</v>
      </c>
      <c r="AS7" s="25"/>
    </row>
    <row r="8" spans="1:45" x14ac:dyDescent="0.25">
      <c r="B8" s="193" t="s">
        <v>61</v>
      </c>
      <c r="C8" s="200">
        <v>0.05</v>
      </c>
      <c r="D8" s="76"/>
      <c r="E8" s="68">
        <f>$C8*AB8</f>
        <v>6.6080000000000005</v>
      </c>
      <c r="F8" s="69">
        <f t="shared" ref="F8:F16" si="0">$C8*AC8</f>
        <v>6.2950000000000008</v>
      </c>
      <c r="G8" s="69">
        <f t="shared" ref="G8:G16" si="1">$C8*AD8</f>
        <v>7.98</v>
      </c>
      <c r="H8" s="70">
        <f t="shared" ref="H8:H16" si="2">$C8*AE8</f>
        <v>9.1005000000000003</v>
      </c>
      <c r="I8" s="69"/>
      <c r="J8" s="132">
        <f>$C8*AI8</f>
        <v>2.7290000000000001</v>
      </c>
      <c r="K8" s="133">
        <f t="shared" ref="K8:K16" si="3">$C8*AJ8</f>
        <v>3.754</v>
      </c>
      <c r="L8" s="133">
        <f t="shared" ref="L8:L16" si="4">$C8*AK8</f>
        <v>4.6154999999999999</v>
      </c>
      <c r="M8" s="134">
        <f t="shared" ref="M8:M16" si="5">$C8*AL8</f>
        <v>6.3900000000000006</v>
      </c>
      <c r="N8" s="25"/>
      <c r="O8" s="18">
        <f>(E8-J8)</f>
        <v>3.8790000000000004</v>
      </c>
      <c r="P8" s="25">
        <f t="shared" ref="P8:R13" si="6">(F8-K8)</f>
        <v>2.5410000000000008</v>
      </c>
      <c r="Q8" s="25">
        <f t="shared" si="6"/>
        <v>3.3645000000000005</v>
      </c>
      <c r="R8" s="19">
        <f t="shared" si="6"/>
        <v>2.7104999999999997</v>
      </c>
      <c r="S8" s="25"/>
      <c r="T8" s="25"/>
      <c r="U8" s="68">
        <f>$C8*AP8</f>
        <v>1.4999999999999999E-2</v>
      </c>
      <c r="V8" s="69">
        <f t="shared" ref="V8:V16" si="7">$C8*AQ8</f>
        <v>4.5500000000000006E-2</v>
      </c>
      <c r="W8" s="69">
        <f t="shared" ref="W8:W16" si="8">$C8*AR8</f>
        <v>7.1499999999999994E-2</v>
      </c>
      <c r="X8" s="70">
        <f>$C8*AR8</f>
        <v>7.1499999999999994E-2</v>
      </c>
      <c r="Y8" s="69"/>
      <c r="Z8" s="72">
        <v>2</v>
      </c>
      <c r="AA8" s="72" t="s">
        <v>5</v>
      </c>
      <c r="AB8" s="36">
        <v>132.16</v>
      </c>
      <c r="AC8" s="36">
        <v>125.9</v>
      </c>
      <c r="AD8" s="36">
        <v>159.6</v>
      </c>
      <c r="AE8" s="36">
        <v>182.01</v>
      </c>
      <c r="AF8" s="87"/>
      <c r="AG8" s="72">
        <v>2</v>
      </c>
      <c r="AH8" s="72" t="s">
        <v>5</v>
      </c>
      <c r="AI8" s="46">
        <v>54.58</v>
      </c>
      <c r="AJ8" s="46">
        <v>75.08</v>
      </c>
      <c r="AK8" s="46">
        <v>92.31</v>
      </c>
      <c r="AL8" s="46">
        <v>127.8</v>
      </c>
      <c r="AM8" s="88"/>
      <c r="AN8" s="5">
        <v>2</v>
      </c>
      <c r="AO8" s="40" t="s">
        <v>23</v>
      </c>
      <c r="AP8" s="18">
        <v>0.3</v>
      </c>
      <c r="AQ8" s="25">
        <v>0.91</v>
      </c>
      <c r="AR8" s="19">
        <v>1.43</v>
      </c>
      <c r="AS8" s="25"/>
    </row>
    <row r="9" spans="1:45" x14ac:dyDescent="0.25">
      <c r="B9" s="193" t="s">
        <v>62</v>
      </c>
      <c r="C9" s="200">
        <v>0.05</v>
      </c>
      <c r="D9" s="76"/>
      <c r="E9" s="68">
        <f t="shared" ref="E9:E16" si="9">$C9*AB9</f>
        <v>8.9450000000000003</v>
      </c>
      <c r="F9" s="69">
        <f t="shared" si="0"/>
        <v>7.9090000000000007</v>
      </c>
      <c r="G9" s="69">
        <f t="shared" si="1"/>
        <v>9.0299999999999994</v>
      </c>
      <c r="H9" s="70">
        <f t="shared" si="2"/>
        <v>10.400500000000001</v>
      </c>
      <c r="I9" s="69"/>
      <c r="J9" s="132">
        <f t="shared" ref="J9:J16" si="10">$C9*AI9</f>
        <v>3.2869999999999999</v>
      </c>
      <c r="K9" s="133">
        <f t="shared" si="3"/>
        <v>4.4715000000000007</v>
      </c>
      <c r="L9" s="133">
        <f t="shared" si="4"/>
        <v>5.5034999999999998</v>
      </c>
      <c r="M9" s="134">
        <f t="shared" si="5"/>
        <v>7.3069999999999995</v>
      </c>
      <c r="N9" s="25"/>
      <c r="O9" s="18">
        <f t="shared" ref="O9:O13" si="11">(E9-J9)</f>
        <v>5.6580000000000004</v>
      </c>
      <c r="P9" s="25">
        <f t="shared" si="6"/>
        <v>3.4375</v>
      </c>
      <c r="Q9" s="25">
        <f t="shared" si="6"/>
        <v>3.5264999999999995</v>
      </c>
      <c r="R9" s="19">
        <f t="shared" si="6"/>
        <v>3.0935000000000015</v>
      </c>
      <c r="S9" s="25"/>
      <c r="T9" s="25"/>
      <c r="U9" s="68">
        <f t="shared" ref="U9:U16" si="12">$C9*AP9</f>
        <v>3.9500000000000007E-2</v>
      </c>
      <c r="V9" s="69">
        <f t="shared" si="7"/>
        <v>0.10049999999999999</v>
      </c>
      <c r="W9" s="69">
        <f t="shared" si="8"/>
        <v>0.14350000000000002</v>
      </c>
      <c r="X9" s="70">
        <f t="shared" ref="X9:X16" si="13">$C9*AR9</f>
        <v>0.14350000000000002</v>
      </c>
      <c r="Y9" s="69"/>
      <c r="Z9" s="72">
        <v>3</v>
      </c>
      <c r="AA9" s="72" t="s">
        <v>6</v>
      </c>
      <c r="AB9" s="36">
        <v>178.9</v>
      </c>
      <c r="AC9" s="36">
        <v>158.18</v>
      </c>
      <c r="AD9" s="36">
        <v>180.6</v>
      </c>
      <c r="AE9" s="36">
        <v>208.01</v>
      </c>
      <c r="AF9" s="87"/>
      <c r="AG9" s="72">
        <v>3</v>
      </c>
      <c r="AH9" s="72" t="s">
        <v>6</v>
      </c>
      <c r="AI9" s="46">
        <v>65.739999999999995</v>
      </c>
      <c r="AJ9" s="46">
        <v>89.43</v>
      </c>
      <c r="AK9" s="46">
        <v>110.07</v>
      </c>
      <c r="AL9" s="46">
        <v>146.13999999999999</v>
      </c>
      <c r="AM9" s="89"/>
      <c r="AN9" s="5">
        <v>3</v>
      </c>
      <c r="AO9" s="40" t="s">
        <v>24</v>
      </c>
      <c r="AP9" s="18">
        <v>0.79</v>
      </c>
      <c r="AQ9" s="25">
        <v>2.0099999999999998</v>
      </c>
      <c r="AR9" s="19">
        <v>2.87</v>
      </c>
      <c r="AS9" s="25"/>
    </row>
    <row r="10" spans="1:45" x14ac:dyDescent="0.25">
      <c r="B10" s="193" t="s">
        <v>63</v>
      </c>
      <c r="C10" s="200">
        <v>0.05</v>
      </c>
      <c r="D10" s="76"/>
      <c r="E10" s="68">
        <f t="shared" si="9"/>
        <v>9.6550000000000011</v>
      </c>
      <c r="F10" s="69">
        <f t="shared" si="0"/>
        <v>8.9830000000000005</v>
      </c>
      <c r="G10" s="69">
        <f t="shared" si="1"/>
        <v>9.9500000000000011</v>
      </c>
      <c r="H10" s="70">
        <f t="shared" si="2"/>
        <v>10.929000000000002</v>
      </c>
      <c r="I10" s="69"/>
      <c r="J10" s="132">
        <f t="shared" si="10"/>
        <v>3.6955</v>
      </c>
      <c r="K10" s="133">
        <f t="shared" si="3"/>
        <v>4.9619999999999997</v>
      </c>
      <c r="L10" s="133">
        <f t="shared" si="4"/>
        <v>5.94</v>
      </c>
      <c r="M10" s="134">
        <f t="shared" si="5"/>
        <v>7.5975000000000001</v>
      </c>
      <c r="N10" s="25"/>
      <c r="O10" s="18">
        <f t="shared" si="11"/>
        <v>5.9595000000000011</v>
      </c>
      <c r="P10" s="25">
        <f t="shared" si="6"/>
        <v>4.0210000000000008</v>
      </c>
      <c r="Q10" s="25">
        <f t="shared" si="6"/>
        <v>4.0100000000000007</v>
      </c>
      <c r="R10" s="19">
        <f t="shared" si="6"/>
        <v>3.3315000000000019</v>
      </c>
      <c r="S10" s="25"/>
      <c r="T10" s="25"/>
      <c r="U10" s="68">
        <f t="shared" si="12"/>
        <v>9.4E-2</v>
      </c>
      <c r="V10" s="69">
        <f t="shared" si="7"/>
        <v>0.20950000000000002</v>
      </c>
      <c r="W10" s="69">
        <f t="shared" si="8"/>
        <v>0.28799999999999998</v>
      </c>
      <c r="X10" s="70">
        <f t="shared" si="13"/>
        <v>0.28799999999999998</v>
      </c>
      <c r="Y10" s="69"/>
      <c r="Z10" s="72">
        <v>4</v>
      </c>
      <c r="AA10" s="72" t="s">
        <v>7</v>
      </c>
      <c r="AB10" s="36">
        <v>193.1</v>
      </c>
      <c r="AC10" s="36">
        <v>179.66</v>
      </c>
      <c r="AD10" s="36">
        <v>199</v>
      </c>
      <c r="AE10" s="36">
        <v>218.58</v>
      </c>
      <c r="AF10" s="87"/>
      <c r="AG10" s="72">
        <v>4</v>
      </c>
      <c r="AH10" s="72" t="s">
        <v>7</v>
      </c>
      <c r="AI10" s="46">
        <v>73.91</v>
      </c>
      <c r="AJ10" s="46">
        <v>99.24</v>
      </c>
      <c r="AK10" s="46">
        <v>118.8</v>
      </c>
      <c r="AL10" s="46">
        <v>151.94999999999999</v>
      </c>
      <c r="AM10" s="89"/>
      <c r="AN10" s="5">
        <v>4</v>
      </c>
      <c r="AO10" s="40" t="s">
        <v>25</v>
      </c>
      <c r="AP10" s="18">
        <v>1.88</v>
      </c>
      <c r="AQ10" s="25">
        <v>4.1900000000000004</v>
      </c>
      <c r="AR10" s="19">
        <v>5.76</v>
      </c>
      <c r="AS10" s="25"/>
    </row>
    <row r="11" spans="1:45" x14ac:dyDescent="0.25">
      <c r="B11" s="194" t="s">
        <v>64</v>
      </c>
      <c r="C11" s="200">
        <f>0.4/3</f>
        <v>0.13333333333333333</v>
      </c>
      <c r="D11" s="91"/>
      <c r="E11" s="68">
        <f t="shared" si="9"/>
        <v>27.64</v>
      </c>
      <c r="F11" s="69">
        <f t="shared" si="0"/>
        <v>26.818666666666665</v>
      </c>
      <c r="G11" s="69">
        <f t="shared" si="1"/>
        <v>28.98533333333333</v>
      </c>
      <c r="H11" s="70">
        <f t="shared" si="2"/>
        <v>30.551999999999996</v>
      </c>
      <c r="I11" s="69"/>
      <c r="J11" s="132">
        <f t="shared" si="10"/>
        <v>10.945333333333334</v>
      </c>
      <c r="K11" s="133">
        <f t="shared" si="3"/>
        <v>14.541333333333334</v>
      </c>
      <c r="L11" s="133">
        <f t="shared" si="4"/>
        <v>17.004000000000001</v>
      </c>
      <c r="M11" s="134">
        <f t="shared" si="5"/>
        <v>21.034666666666666</v>
      </c>
      <c r="N11" s="25"/>
      <c r="O11" s="18">
        <f t="shared" si="11"/>
        <v>16.694666666666667</v>
      </c>
      <c r="P11" s="25">
        <f t="shared" si="6"/>
        <v>12.277333333333331</v>
      </c>
      <c r="Q11" s="25">
        <f t="shared" si="6"/>
        <v>11.981333333333328</v>
      </c>
      <c r="R11" s="19">
        <f t="shared" si="6"/>
        <v>9.5173333333333296</v>
      </c>
      <c r="S11" s="25"/>
      <c r="T11" s="25"/>
      <c r="U11" s="68">
        <f t="shared" si="12"/>
        <v>0.48799999999999999</v>
      </c>
      <c r="V11" s="69">
        <f t="shared" si="7"/>
        <v>1.028</v>
      </c>
      <c r="W11" s="69">
        <f t="shared" si="8"/>
        <v>1.3479999999999999</v>
      </c>
      <c r="X11" s="70">
        <f t="shared" si="13"/>
        <v>1.3479999999999999</v>
      </c>
      <c r="Y11" s="69"/>
      <c r="Z11" s="72">
        <v>5</v>
      </c>
      <c r="AA11" s="72" t="s">
        <v>8</v>
      </c>
      <c r="AB11" s="36">
        <v>207.3</v>
      </c>
      <c r="AC11" s="36">
        <v>201.14</v>
      </c>
      <c r="AD11" s="36">
        <v>217.39</v>
      </c>
      <c r="AE11" s="36">
        <v>229.14</v>
      </c>
      <c r="AF11" s="87"/>
      <c r="AG11" s="72">
        <v>5</v>
      </c>
      <c r="AH11" s="72" t="s">
        <v>8</v>
      </c>
      <c r="AI11" s="46">
        <v>82.09</v>
      </c>
      <c r="AJ11" s="46">
        <v>109.06</v>
      </c>
      <c r="AK11" s="46">
        <v>127.53</v>
      </c>
      <c r="AL11" s="46">
        <v>157.76</v>
      </c>
      <c r="AM11" s="89"/>
      <c r="AN11" s="5">
        <v>5</v>
      </c>
      <c r="AO11" s="40" t="s">
        <v>26</v>
      </c>
      <c r="AP11" s="18">
        <v>3.66</v>
      </c>
      <c r="AQ11" s="25">
        <v>7.71</v>
      </c>
      <c r="AR11" s="19">
        <v>10.11</v>
      </c>
      <c r="AS11" s="25"/>
    </row>
    <row r="12" spans="1:45" x14ac:dyDescent="0.25">
      <c r="B12" s="194" t="s">
        <v>65</v>
      </c>
      <c r="C12" s="200">
        <f t="shared" ref="C12:C16" si="14">0.4/3</f>
        <v>0.13333333333333333</v>
      </c>
      <c r="D12" s="91"/>
      <c r="E12" s="68">
        <f t="shared" si="9"/>
        <v>29.533333333333331</v>
      </c>
      <c r="F12" s="69">
        <f t="shared" si="0"/>
        <v>29.683999999999997</v>
      </c>
      <c r="G12" s="69">
        <f t="shared" si="1"/>
        <v>31.438666666666666</v>
      </c>
      <c r="H12" s="70">
        <f t="shared" si="2"/>
        <v>31.961333333333332</v>
      </c>
      <c r="I12" s="69"/>
      <c r="J12" s="132">
        <f t="shared" si="10"/>
        <v>12.034666666666666</v>
      </c>
      <c r="K12" s="133">
        <f t="shared" si="3"/>
        <v>15.849333333333334</v>
      </c>
      <c r="L12" s="133">
        <f t="shared" si="4"/>
        <v>18.167999999999999</v>
      </c>
      <c r="M12" s="134">
        <f t="shared" si="5"/>
        <v>21.809333333333331</v>
      </c>
      <c r="N12" s="25"/>
      <c r="O12" s="18">
        <f t="shared" si="11"/>
        <v>17.498666666666665</v>
      </c>
      <c r="P12" s="25">
        <f t="shared" si="6"/>
        <v>13.834666666666664</v>
      </c>
      <c r="Q12" s="25">
        <f t="shared" si="6"/>
        <v>13.270666666666667</v>
      </c>
      <c r="R12" s="19">
        <f t="shared" si="6"/>
        <v>10.152000000000001</v>
      </c>
      <c r="S12" s="25"/>
      <c r="T12" s="25"/>
      <c r="U12" s="68">
        <f t="shared" si="12"/>
        <v>0.92399999999999993</v>
      </c>
      <c r="V12" s="69">
        <f t="shared" si="7"/>
        <v>1.8440000000000001</v>
      </c>
      <c r="W12" s="69">
        <f t="shared" si="8"/>
        <v>2.3226666666666667</v>
      </c>
      <c r="X12" s="70">
        <f t="shared" si="13"/>
        <v>2.3226666666666667</v>
      </c>
      <c r="Y12" s="69"/>
      <c r="Z12" s="72">
        <v>6</v>
      </c>
      <c r="AA12" s="72" t="s">
        <v>9</v>
      </c>
      <c r="AB12" s="36">
        <v>221.5</v>
      </c>
      <c r="AC12" s="36">
        <v>222.63</v>
      </c>
      <c r="AD12" s="36">
        <v>235.79</v>
      </c>
      <c r="AE12" s="36">
        <v>239.71</v>
      </c>
      <c r="AF12" s="87"/>
      <c r="AG12" s="72">
        <v>6</v>
      </c>
      <c r="AH12" s="72" t="s">
        <v>9</v>
      </c>
      <c r="AI12" s="46">
        <v>90.26</v>
      </c>
      <c r="AJ12" s="46">
        <v>118.87</v>
      </c>
      <c r="AK12" s="46">
        <v>136.26</v>
      </c>
      <c r="AL12" s="46">
        <v>163.57</v>
      </c>
      <c r="AM12" s="89"/>
      <c r="AN12" s="5">
        <v>6</v>
      </c>
      <c r="AO12" s="40" t="s">
        <v>27</v>
      </c>
      <c r="AP12" s="18">
        <v>6.93</v>
      </c>
      <c r="AQ12" s="25">
        <v>13.83</v>
      </c>
      <c r="AR12" s="19">
        <v>17.420000000000002</v>
      </c>
      <c r="AS12" s="25"/>
    </row>
    <row r="13" spans="1:45" x14ac:dyDescent="0.25">
      <c r="B13" s="194" t="s">
        <v>66</v>
      </c>
      <c r="C13" s="200">
        <f t="shared" si="14"/>
        <v>0.13333333333333333</v>
      </c>
      <c r="D13" s="91"/>
      <c r="E13" s="68">
        <f t="shared" si="9"/>
        <v>37.414666666666669</v>
      </c>
      <c r="F13" s="69">
        <f t="shared" si="0"/>
        <v>36.748000000000005</v>
      </c>
      <c r="G13" s="69">
        <f t="shared" si="1"/>
        <v>37.478666666666662</v>
      </c>
      <c r="H13" s="70">
        <f t="shared" si="2"/>
        <v>37.802666666666667</v>
      </c>
      <c r="I13" s="69"/>
      <c r="J13" s="132">
        <f t="shared" si="10"/>
        <v>14.310666666666666</v>
      </c>
      <c r="K13" s="133">
        <f t="shared" si="3"/>
        <v>18.417333333333332</v>
      </c>
      <c r="L13" s="133">
        <f t="shared" si="4"/>
        <v>20.874666666666666</v>
      </c>
      <c r="M13" s="134">
        <f t="shared" si="5"/>
        <v>25.005333333333333</v>
      </c>
      <c r="N13" s="25"/>
      <c r="O13" s="18">
        <f t="shared" si="11"/>
        <v>23.104000000000003</v>
      </c>
      <c r="P13" s="25">
        <f t="shared" si="6"/>
        <v>18.330666666666673</v>
      </c>
      <c r="Q13" s="25">
        <f t="shared" si="6"/>
        <v>16.603999999999996</v>
      </c>
      <c r="R13" s="19">
        <f t="shared" si="6"/>
        <v>12.797333333333334</v>
      </c>
      <c r="S13" s="25"/>
      <c r="T13" s="25"/>
      <c r="U13" s="68">
        <f t="shared" si="12"/>
        <v>1.2546666666666666</v>
      </c>
      <c r="V13" s="69">
        <f t="shared" si="7"/>
        <v>2.3506666666666667</v>
      </c>
      <c r="W13" s="69">
        <f t="shared" si="8"/>
        <v>2.9786666666666668</v>
      </c>
      <c r="X13" s="70">
        <f t="shared" si="13"/>
        <v>2.9786666666666668</v>
      </c>
      <c r="Y13" s="69"/>
      <c r="Z13" s="72">
        <v>7</v>
      </c>
      <c r="AA13" s="72" t="s">
        <v>10</v>
      </c>
      <c r="AB13" s="36">
        <v>280.61</v>
      </c>
      <c r="AC13" s="36">
        <v>275.61</v>
      </c>
      <c r="AD13" s="36">
        <v>281.08999999999997</v>
      </c>
      <c r="AE13" s="36">
        <v>283.52</v>
      </c>
      <c r="AF13" s="87"/>
      <c r="AG13" s="72">
        <v>7</v>
      </c>
      <c r="AH13" s="72" t="s">
        <v>10</v>
      </c>
      <c r="AI13" s="46">
        <v>107.33</v>
      </c>
      <c r="AJ13" s="46">
        <v>138.13</v>
      </c>
      <c r="AK13" s="46">
        <v>156.56</v>
      </c>
      <c r="AL13" s="46">
        <v>187.54</v>
      </c>
      <c r="AM13" s="89"/>
      <c r="AN13" s="5">
        <v>7</v>
      </c>
      <c r="AO13" s="40" t="s">
        <v>28</v>
      </c>
      <c r="AP13" s="18">
        <v>9.41</v>
      </c>
      <c r="AQ13" s="25">
        <v>17.63</v>
      </c>
      <c r="AR13" s="19">
        <v>22.34</v>
      </c>
      <c r="AS13" s="25"/>
    </row>
    <row r="14" spans="1:45" x14ac:dyDescent="0.25">
      <c r="B14" s="194" t="s">
        <v>70</v>
      </c>
      <c r="C14" s="200">
        <f t="shared" si="14"/>
        <v>0.13333333333333333</v>
      </c>
      <c r="D14" s="91"/>
      <c r="E14" s="68">
        <f t="shared" si="9"/>
        <v>45.297333333333334</v>
      </c>
      <c r="F14" s="69">
        <f t="shared" si="0"/>
        <v>43.813333333333333</v>
      </c>
      <c r="G14" s="69">
        <f t="shared" si="1"/>
        <v>43.519999999999996</v>
      </c>
      <c r="H14" s="70">
        <f t="shared" si="2"/>
        <v>43.643999999999998</v>
      </c>
      <c r="I14" s="26"/>
      <c r="J14" s="132">
        <f t="shared" si="10"/>
        <v>16.585333333333335</v>
      </c>
      <c r="K14" s="133">
        <f t="shared" si="3"/>
        <v>20.98533333333333</v>
      </c>
      <c r="L14" s="133">
        <f t="shared" si="4"/>
        <v>23.582666666666668</v>
      </c>
      <c r="M14" s="134">
        <f t="shared" si="5"/>
        <v>28.201333333333331</v>
      </c>
      <c r="N14" s="26"/>
      <c r="O14" s="18">
        <f t="shared" ref="O14:O16" si="15">(E14-J14)</f>
        <v>28.712</v>
      </c>
      <c r="P14" s="25">
        <f t="shared" ref="P14:P16" si="16">(F14-K14)</f>
        <v>22.828000000000003</v>
      </c>
      <c r="Q14" s="25">
        <f t="shared" ref="Q14:Q16" si="17">(G14-L14)</f>
        <v>19.937333333333328</v>
      </c>
      <c r="R14" s="19">
        <f t="shared" ref="R14:R16" si="18">(H14-M14)</f>
        <v>15.442666666666668</v>
      </c>
      <c r="S14" s="26"/>
      <c r="T14" s="25"/>
      <c r="U14" s="68">
        <f t="shared" si="12"/>
        <v>2.3439999999999999</v>
      </c>
      <c r="V14" s="69">
        <f t="shared" si="7"/>
        <v>3.552</v>
      </c>
      <c r="W14" s="69">
        <f t="shared" si="8"/>
        <v>4.3373333333333335</v>
      </c>
      <c r="X14" s="70">
        <f t="shared" si="13"/>
        <v>4.3373333333333335</v>
      </c>
      <c r="Y14" s="26"/>
      <c r="Z14" s="72">
        <v>8</v>
      </c>
      <c r="AA14" s="72" t="s">
        <v>11</v>
      </c>
      <c r="AB14" s="36">
        <v>339.73</v>
      </c>
      <c r="AC14" s="36">
        <v>328.6</v>
      </c>
      <c r="AD14" s="36">
        <v>326.39999999999998</v>
      </c>
      <c r="AE14" s="36">
        <v>327.33</v>
      </c>
      <c r="AF14" s="87"/>
      <c r="AG14" s="72">
        <v>8</v>
      </c>
      <c r="AH14" s="72" t="s">
        <v>11</v>
      </c>
      <c r="AI14" s="46">
        <v>124.39</v>
      </c>
      <c r="AJ14" s="46">
        <v>157.38999999999999</v>
      </c>
      <c r="AK14" s="46">
        <v>176.87</v>
      </c>
      <c r="AL14" s="46">
        <v>211.51</v>
      </c>
      <c r="AM14" s="89"/>
      <c r="AN14" s="5">
        <v>8</v>
      </c>
      <c r="AO14" s="40" t="s">
        <v>29</v>
      </c>
      <c r="AP14" s="18">
        <v>17.579999999999998</v>
      </c>
      <c r="AQ14" s="25">
        <v>26.64</v>
      </c>
      <c r="AR14" s="19">
        <v>32.53</v>
      </c>
      <c r="AS14" s="25"/>
    </row>
    <row r="15" spans="1:45" x14ac:dyDescent="0.25">
      <c r="B15" s="194" t="s">
        <v>71</v>
      </c>
      <c r="C15" s="200">
        <f t="shared" si="14"/>
        <v>0.13333333333333333</v>
      </c>
      <c r="D15" s="91"/>
      <c r="E15" s="68">
        <f t="shared" si="9"/>
        <v>53.18</v>
      </c>
      <c r="F15" s="69">
        <f t="shared" si="0"/>
        <v>50.877333333333333</v>
      </c>
      <c r="G15" s="69">
        <f t="shared" si="1"/>
        <v>49.559999999999995</v>
      </c>
      <c r="H15" s="70">
        <f t="shared" si="2"/>
        <v>49.48533333333333</v>
      </c>
      <c r="I15" s="26"/>
      <c r="J15" s="132">
        <f t="shared" si="10"/>
        <v>18.86</v>
      </c>
      <c r="K15" s="133">
        <f t="shared" si="3"/>
        <v>23.553333333333335</v>
      </c>
      <c r="L15" s="133">
        <f t="shared" si="4"/>
        <v>26.289333333333332</v>
      </c>
      <c r="M15" s="134">
        <f t="shared" si="5"/>
        <v>31.396000000000001</v>
      </c>
      <c r="N15" s="26"/>
      <c r="O15" s="18">
        <f t="shared" si="15"/>
        <v>34.32</v>
      </c>
      <c r="P15" s="25">
        <f t="shared" si="16"/>
        <v>27.323999999999998</v>
      </c>
      <c r="Q15" s="25">
        <f t="shared" si="17"/>
        <v>23.270666666666664</v>
      </c>
      <c r="R15" s="19">
        <f t="shared" si="18"/>
        <v>18.089333333333329</v>
      </c>
      <c r="S15" s="26"/>
      <c r="T15" s="25"/>
      <c r="U15" s="68">
        <f t="shared" si="12"/>
        <v>4.0759999999999996</v>
      </c>
      <c r="V15" s="69">
        <f t="shared" si="7"/>
        <v>5.3026666666666671</v>
      </c>
      <c r="W15" s="69">
        <f t="shared" si="8"/>
        <v>6.2786666666666671</v>
      </c>
      <c r="X15" s="70">
        <f t="shared" si="13"/>
        <v>6.2786666666666671</v>
      </c>
      <c r="Y15" s="26"/>
      <c r="Z15" s="72">
        <v>9</v>
      </c>
      <c r="AA15" s="72" t="s">
        <v>12</v>
      </c>
      <c r="AB15" s="36">
        <v>398.85</v>
      </c>
      <c r="AC15" s="36">
        <v>381.58</v>
      </c>
      <c r="AD15" s="36">
        <v>371.7</v>
      </c>
      <c r="AE15" s="36">
        <v>371.14</v>
      </c>
      <c r="AF15" s="87"/>
      <c r="AG15" s="72">
        <v>9</v>
      </c>
      <c r="AH15" s="72" t="s">
        <v>12</v>
      </c>
      <c r="AI15" s="46">
        <v>141.44999999999999</v>
      </c>
      <c r="AJ15" s="46">
        <v>176.65</v>
      </c>
      <c r="AK15" s="46">
        <v>197.17</v>
      </c>
      <c r="AL15" s="46">
        <v>235.47</v>
      </c>
      <c r="AM15" s="89"/>
      <c r="AN15" s="5">
        <v>9</v>
      </c>
      <c r="AO15" s="40" t="s">
        <v>30</v>
      </c>
      <c r="AP15" s="18">
        <v>30.57</v>
      </c>
      <c r="AQ15" s="25">
        <v>39.770000000000003</v>
      </c>
      <c r="AR15" s="19">
        <v>47.09</v>
      </c>
      <c r="AS15" s="25"/>
    </row>
    <row r="16" spans="1:45" ht="15.75" thickBot="1" x14ac:dyDescent="0.3">
      <c r="B16" s="195" t="s">
        <v>72</v>
      </c>
      <c r="C16" s="201">
        <f t="shared" si="14"/>
        <v>0.13333333333333333</v>
      </c>
      <c r="D16" s="91"/>
      <c r="E16" s="68">
        <f t="shared" si="9"/>
        <v>62.851999999999997</v>
      </c>
      <c r="F16" s="69">
        <f t="shared" si="0"/>
        <v>61.701333333333331</v>
      </c>
      <c r="G16" s="69">
        <f t="shared" si="1"/>
        <v>61.042666666666662</v>
      </c>
      <c r="H16" s="70">
        <f t="shared" si="2"/>
        <v>61.005333333333333</v>
      </c>
      <c r="I16" s="26"/>
      <c r="J16" s="132">
        <f t="shared" si="10"/>
        <v>29.167999999999999</v>
      </c>
      <c r="K16" s="133">
        <f t="shared" si="3"/>
        <v>31.514666666666667</v>
      </c>
      <c r="L16" s="133">
        <f t="shared" si="4"/>
        <v>32.882666666666665</v>
      </c>
      <c r="M16" s="134">
        <f t="shared" si="5"/>
        <v>35.436</v>
      </c>
      <c r="N16" s="26"/>
      <c r="O16" s="18">
        <f t="shared" si="15"/>
        <v>33.683999999999997</v>
      </c>
      <c r="P16" s="25">
        <f t="shared" si="16"/>
        <v>30.186666666666664</v>
      </c>
      <c r="Q16" s="25">
        <f t="shared" si="17"/>
        <v>28.159999999999997</v>
      </c>
      <c r="R16" s="19">
        <f t="shared" si="18"/>
        <v>25.569333333333333</v>
      </c>
      <c r="S16" s="26"/>
      <c r="T16" s="25"/>
      <c r="U16" s="68">
        <f t="shared" si="12"/>
        <v>9.4426666666666659</v>
      </c>
      <c r="V16" s="69">
        <f t="shared" si="7"/>
        <v>10.718666666666667</v>
      </c>
      <c r="W16" s="69">
        <f t="shared" si="8"/>
        <v>11.290666666666667</v>
      </c>
      <c r="X16" s="70">
        <f t="shared" si="13"/>
        <v>11.290666666666667</v>
      </c>
      <c r="Y16" s="26"/>
      <c r="Z16" s="72">
        <v>10</v>
      </c>
      <c r="AA16" s="72" t="s">
        <v>13</v>
      </c>
      <c r="AB16" s="36">
        <v>471.39</v>
      </c>
      <c r="AC16" s="36">
        <v>462.76</v>
      </c>
      <c r="AD16" s="36">
        <v>457.82</v>
      </c>
      <c r="AE16" s="36">
        <v>457.54</v>
      </c>
      <c r="AF16" s="87"/>
      <c r="AG16" s="72">
        <v>10</v>
      </c>
      <c r="AH16" s="72" t="s">
        <v>13</v>
      </c>
      <c r="AI16" s="46">
        <v>218.76</v>
      </c>
      <c r="AJ16" s="46">
        <v>236.36</v>
      </c>
      <c r="AK16" s="46">
        <v>246.62</v>
      </c>
      <c r="AL16" s="46">
        <v>265.77</v>
      </c>
      <c r="AM16" s="90"/>
      <c r="AN16" s="3">
        <v>10</v>
      </c>
      <c r="AO16" s="41" t="s">
        <v>31</v>
      </c>
      <c r="AP16" s="20">
        <v>70.819999999999993</v>
      </c>
      <c r="AQ16" s="21">
        <v>80.39</v>
      </c>
      <c r="AR16" s="22">
        <v>84.68</v>
      </c>
      <c r="AS16" s="25"/>
    </row>
    <row r="17" spans="3:45" ht="15.75" thickBot="1" x14ac:dyDescent="0.3">
      <c r="E17" s="29">
        <f>SUM(E7:E16)</f>
        <v>281.12533333333334</v>
      </c>
      <c r="F17" s="30">
        <f t="shared" ref="F17:H17" si="19">SUM(F7:F16)</f>
        <v>272.82966666666664</v>
      </c>
      <c r="G17" s="30">
        <f t="shared" si="19"/>
        <v>278.9853333333333</v>
      </c>
      <c r="H17" s="31">
        <f t="shared" si="19"/>
        <v>284.88066666666663</v>
      </c>
      <c r="I17" s="63"/>
      <c r="J17" s="29">
        <f>SUM(J7:J16)</f>
        <v>111.6155</v>
      </c>
      <c r="K17" s="30">
        <f t="shared" ref="K17:M17" si="20">SUM(K7:K16)</f>
        <v>138.04883333333333</v>
      </c>
      <c r="L17" s="30">
        <f t="shared" si="20"/>
        <v>154.86033333333333</v>
      </c>
      <c r="M17" s="31">
        <f t="shared" si="20"/>
        <v>184.17716666666669</v>
      </c>
      <c r="N17" s="63"/>
      <c r="O17" s="29">
        <f>SUM(O7:O16)</f>
        <v>169.50983333333335</v>
      </c>
      <c r="P17" s="30">
        <f t="shared" ref="P17:R17" si="21">SUM(P7:P16)</f>
        <v>134.78083333333333</v>
      </c>
      <c r="Q17" s="30">
        <f t="shared" si="21"/>
        <v>124.12499999999997</v>
      </c>
      <c r="R17" s="31">
        <f t="shared" si="21"/>
        <v>100.70349999999999</v>
      </c>
      <c r="S17" s="63"/>
      <c r="T17" s="25"/>
      <c r="U17" s="29">
        <f>SUM(U7:U16)</f>
        <v>18.677833333333332</v>
      </c>
      <c r="V17" s="30">
        <f t="shared" ref="V17:X17" si="22">SUM(V7:V16)</f>
        <v>25.151499999999999</v>
      </c>
      <c r="W17" s="30">
        <f t="shared" si="22"/>
        <v>29.059000000000001</v>
      </c>
      <c r="X17" s="31">
        <f t="shared" si="22"/>
        <v>29.059000000000001</v>
      </c>
      <c r="Y17" s="63"/>
      <c r="AM17" s="55"/>
      <c r="AN17" s="24"/>
      <c r="AO17" s="24"/>
      <c r="AP17" s="25"/>
      <c r="AQ17" s="25"/>
      <c r="AR17" s="25"/>
      <c r="AS17" s="25"/>
    </row>
    <row r="18" spans="3:45" ht="15.75" thickBot="1" x14ac:dyDescent="0.3">
      <c r="C18" s="202"/>
      <c r="D18" s="26"/>
      <c r="E18" s="57"/>
      <c r="T18" s="25"/>
      <c r="U18" s="57" t="s">
        <v>49</v>
      </c>
      <c r="Z18" s="26"/>
      <c r="AA18" s="26"/>
      <c r="AB18" s="25"/>
      <c r="AC18" s="26"/>
      <c r="AD18" s="26"/>
      <c r="AE18" s="26"/>
      <c r="AF18" s="26"/>
      <c r="AM18" s="55"/>
      <c r="AN18" s="24"/>
      <c r="AO18" s="24"/>
      <c r="AP18" s="25"/>
      <c r="AQ18" s="25"/>
      <c r="AR18" s="25"/>
      <c r="AS18" s="25"/>
    </row>
    <row r="19" spans="3:45" ht="15.75" thickBot="1" x14ac:dyDescent="0.3">
      <c r="D19" s="26"/>
      <c r="E19" s="71"/>
      <c r="F19" s="71"/>
      <c r="G19" s="71"/>
      <c r="H19" s="71"/>
      <c r="I19" s="71"/>
      <c r="J19" s="71"/>
      <c r="K19" s="71"/>
      <c r="L19" s="71"/>
      <c r="M19" s="71" t="s">
        <v>57</v>
      </c>
      <c r="N19" s="71"/>
      <c r="O19" s="66">
        <f>O17*0.25</f>
        <v>42.377458333333337</v>
      </c>
      <c r="P19" s="67">
        <f t="shared" ref="P19:R19" si="23">P17*0.25</f>
        <v>33.695208333333333</v>
      </c>
      <c r="Q19" s="67">
        <f t="shared" si="23"/>
        <v>31.031249999999993</v>
      </c>
      <c r="R19" s="67">
        <f t="shared" si="23"/>
        <v>25.175874999999998</v>
      </c>
      <c r="S19" s="71"/>
      <c r="T19" s="69"/>
      <c r="U19" s="75"/>
      <c r="V19" s="75"/>
      <c r="W19" s="75"/>
      <c r="X19" s="75"/>
      <c r="Y19" s="75"/>
      <c r="Z19" s="26"/>
      <c r="AA19" s="26"/>
      <c r="AB19" s="25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4"/>
      <c r="AO19" s="24"/>
      <c r="AP19" s="25"/>
      <c r="AQ19" s="25"/>
      <c r="AR19" s="25"/>
      <c r="AS19" s="25"/>
    </row>
    <row r="20" spans="3:45" x14ac:dyDescent="0.25">
      <c r="D20" s="26"/>
      <c r="E20" s="73"/>
      <c r="F20" s="26"/>
      <c r="G20" s="26"/>
      <c r="H20" s="26"/>
      <c r="I20" s="26"/>
      <c r="M20" s="27" t="s">
        <v>58</v>
      </c>
      <c r="O20" s="74">
        <f>MIN(MAX(-U17,O19),2*U17)</f>
        <v>37.355666666666664</v>
      </c>
      <c r="P20" s="74">
        <f>MIN(MAX(-V17,P19),2*V17)</f>
        <v>33.695208333333333</v>
      </c>
      <c r="Q20" s="74">
        <f>MIN(MAX(-W17,Q19),2*W17)</f>
        <v>31.031249999999993</v>
      </c>
      <c r="R20" s="77">
        <f>MIN(MAX(-X17,R19),2*X17)</f>
        <v>25.175874999999998</v>
      </c>
      <c r="S20" s="75"/>
      <c r="T20" s="75" t="s">
        <v>60</v>
      </c>
      <c r="U20" s="75"/>
      <c r="V20" s="75"/>
      <c r="W20" s="75"/>
      <c r="X20" s="69"/>
      <c r="Y20" s="69"/>
      <c r="Z20" s="26"/>
      <c r="AA20" s="26"/>
      <c r="AB20" s="25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4"/>
      <c r="AO20" s="24"/>
      <c r="AP20" s="25"/>
      <c r="AQ20" s="25"/>
      <c r="AR20" s="25"/>
      <c r="AS20" s="25"/>
    </row>
    <row r="21" spans="3:45" ht="15.75" thickBot="1" x14ac:dyDescent="0.3">
      <c r="D21" s="26"/>
      <c r="E21" s="57"/>
      <c r="N21" s="58" t="s">
        <v>53</v>
      </c>
      <c r="T21" s="58" t="s">
        <v>53</v>
      </c>
      <c r="Z21" s="26"/>
      <c r="AA21" s="26"/>
      <c r="AB21" s="25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4"/>
      <c r="AO21" s="24"/>
      <c r="AP21" s="25"/>
      <c r="AQ21" s="25"/>
      <c r="AR21" s="25"/>
      <c r="AS21" s="25"/>
    </row>
    <row r="22" spans="3:45" ht="15.75" thickBot="1" x14ac:dyDescent="0.3">
      <c r="D22" s="26"/>
      <c r="E22" s="57"/>
      <c r="K22" s="27" t="s">
        <v>73</v>
      </c>
      <c r="N22" s="58">
        <v>1</v>
      </c>
      <c r="O22" s="78">
        <f>O20</f>
        <v>37.355666666666664</v>
      </c>
      <c r="P22" s="79">
        <f t="shared" ref="P22:R22" si="24">P20</f>
        <v>33.695208333333333</v>
      </c>
      <c r="Q22" s="79">
        <f t="shared" si="24"/>
        <v>31.031249999999993</v>
      </c>
      <c r="R22" s="80">
        <f t="shared" si="24"/>
        <v>25.175874999999998</v>
      </c>
      <c r="S22" s="92"/>
      <c r="T22" s="58">
        <v>1</v>
      </c>
      <c r="U22" s="78">
        <f t="shared" ref="U22:X25" si="25">U$17+O22</f>
        <v>56.033499999999997</v>
      </c>
      <c r="V22" s="78">
        <f t="shared" si="25"/>
        <v>58.846708333333332</v>
      </c>
      <c r="W22" s="78">
        <f t="shared" si="25"/>
        <v>60.090249999999997</v>
      </c>
      <c r="X22" s="78">
        <f t="shared" si="25"/>
        <v>54.234875000000002</v>
      </c>
      <c r="Y22" s="92"/>
      <c r="Z22" s="26"/>
      <c r="AA22" s="26"/>
      <c r="AB22" s="25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4"/>
      <c r="AO22" s="24"/>
      <c r="AP22" s="25"/>
      <c r="AQ22" s="25"/>
      <c r="AR22" s="25"/>
      <c r="AS22" s="25"/>
    </row>
    <row r="23" spans="3:45" ht="15.75" thickBot="1" x14ac:dyDescent="0.3">
      <c r="D23" s="26"/>
      <c r="E23" s="57"/>
      <c r="N23" s="58">
        <v>2</v>
      </c>
      <c r="O23" s="81">
        <f>O22*2/3</f>
        <v>24.903777777777776</v>
      </c>
      <c r="P23" s="82">
        <f t="shared" ref="P23:R23" si="26">P22*2/3</f>
        <v>22.463472222222222</v>
      </c>
      <c r="Q23" s="82">
        <f t="shared" si="26"/>
        <v>20.687499999999996</v>
      </c>
      <c r="R23" s="83">
        <f t="shared" si="26"/>
        <v>16.783916666666666</v>
      </c>
      <c r="S23" s="92"/>
      <c r="T23" s="58">
        <v>2</v>
      </c>
      <c r="U23" s="78">
        <f t="shared" si="25"/>
        <v>43.581611111111108</v>
      </c>
      <c r="V23" s="78">
        <f t="shared" si="25"/>
        <v>47.614972222222221</v>
      </c>
      <c r="W23" s="78">
        <f t="shared" si="25"/>
        <v>49.746499999999997</v>
      </c>
      <c r="X23" s="78">
        <f t="shared" si="25"/>
        <v>45.842916666666667</v>
      </c>
      <c r="Y23" s="92"/>
      <c r="Z23" s="26"/>
      <c r="AA23" s="26"/>
      <c r="AB23" s="25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4"/>
      <c r="AO23" s="24"/>
      <c r="AP23" s="25"/>
      <c r="AQ23" s="25"/>
      <c r="AR23" s="25"/>
      <c r="AS23" s="25"/>
    </row>
    <row r="24" spans="3:45" ht="15.75" thickBot="1" x14ac:dyDescent="0.3">
      <c r="E24" s="60"/>
      <c r="F24" s="60"/>
      <c r="G24" s="60"/>
      <c r="H24" s="60"/>
      <c r="I24" s="60"/>
      <c r="J24" s="60"/>
      <c r="K24" s="60"/>
      <c r="L24" s="60"/>
      <c r="M24" s="60"/>
      <c r="N24" s="60">
        <v>3</v>
      </c>
      <c r="O24" s="84">
        <f>O22*1/3</f>
        <v>12.451888888888888</v>
      </c>
      <c r="P24" s="85">
        <f t="shared" ref="P24:R24" si="27">P22*1/3</f>
        <v>11.231736111111111</v>
      </c>
      <c r="Q24" s="85">
        <f t="shared" si="27"/>
        <v>10.343749999999998</v>
      </c>
      <c r="R24" s="86">
        <f t="shared" si="27"/>
        <v>8.3919583333333332</v>
      </c>
      <c r="S24" s="92"/>
      <c r="T24" s="60">
        <v>3</v>
      </c>
      <c r="U24" s="78">
        <f t="shared" si="25"/>
        <v>31.12972222222222</v>
      </c>
      <c r="V24" s="78">
        <f t="shared" si="25"/>
        <v>36.38323611111111</v>
      </c>
      <c r="W24" s="78">
        <f t="shared" si="25"/>
        <v>39.402749999999997</v>
      </c>
      <c r="X24" s="78">
        <f t="shared" si="25"/>
        <v>37.450958333333332</v>
      </c>
      <c r="Y24" s="92"/>
      <c r="AN24" s="167"/>
      <c r="AO24" s="167"/>
      <c r="AP24" s="167"/>
      <c r="AQ24" s="167"/>
      <c r="AR24" s="167"/>
      <c r="AS24" s="60"/>
    </row>
    <row r="25" spans="3:45" ht="15.75" thickBot="1" x14ac:dyDescent="0.3">
      <c r="D25" s="26"/>
      <c r="E25" s="57"/>
      <c r="N25" s="60">
        <v>4</v>
      </c>
      <c r="O25" s="84">
        <v>0</v>
      </c>
      <c r="P25" s="85">
        <v>0</v>
      </c>
      <c r="Q25" s="85">
        <v>0</v>
      </c>
      <c r="R25" s="86">
        <v>0</v>
      </c>
      <c r="S25" s="92"/>
      <c r="T25" s="60" t="s">
        <v>67</v>
      </c>
      <c r="U25" s="78">
        <f t="shared" si="25"/>
        <v>18.677833333333332</v>
      </c>
      <c r="V25" s="78">
        <f t="shared" si="25"/>
        <v>25.151499999999999</v>
      </c>
      <c r="W25" s="78">
        <f t="shared" si="25"/>
        <v>29.059000000000001</v>
      </c>
      <c r="X25" s="78">
        <f t="shared" si="25"/>
        <v>29.059000000000001</v>
      </c>
      <c r="Y25" s="92"/>
      <c r="Z25" s="26"/>
      <c r="AA25" s="26"/>
      <c r="AB25" s="25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4"/>
      <c r="AO25" s="24"/>
      <c r="AP25" s="25"/>
      <c r="AQ25" s="25"/>
      <c r="AR25" s="25"/>
      <c r="AS25" s="25"/>
    </row>
    <row r="26" spans="3:45" ht="15.75" thickBot="1" x14ac:dyDescent="0.3">
      <c r="D26" s="26"/>
      <c r="E26" s="57"/>
      <c r="T26" s="25"/>
      <c r="U26" s="57"/>
      <c r="Z26" s="26"/>
      <c r="AA26" s="26"/>
      <c r="AB26" s="25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4"/>
      <c r="AO26" s="24"/>
      <c r="AP26" s="25"/>
      <c r="AQ26" s="25"/>
      <c r="AR26" s="25"/>
      <c r="AS26" s="25"/>
    </row>
    <row r="27" spans="3:45" x14ac:dyDescent="0.25">
      <c r="K27" s="126"/>
      <c r="L27" s="126"/>
      <c r="M27" s="126"/>
      <c r="N27" s="126"/>
      <c r="O27" s="126"/>
      <c r="P27" s="126"/>
      <c r="Q27" s="126"/>
      <c r="R27" s="126"/>
      <c r="S27" s="126"/>
      <c r="T27" s="174" t="s">
        <v>68</v>
      </c>
      <c r="U27" s="175"/>
      <c r="V27" s="175"/>
      <c r="W27" s="175"/>
      <c r="X27" s="176"/>
    </row>
    <row r="28" spans="3:45" ht="15.75" thickBot="1" x14ac:dyDescent="0.3">
      <c r="K28" s="126"/>
      <c r="L28" s="126"/>
      <c r="M28" s="126"/>
      <c r="N28" s="171"/>
      <c r="O28" s="182"/>
      <c r="P28" s="182"/>
      <c r="Q28" s="182"/>
      <c r="R28" s="182"/>
      <c r="S28" s="126"/>
      <c r="T28" s="177" t="s">
        <v>53</v>
      </c>
      <c r="U28" s="26"/>
      <c r="V28" s="26"/>
      <c r="W28" s="26"/>
      <c r="X28" s="151"/>
    </row>
    <row r="29" spans="3:45" ht="15.75" thickBot="1" x14ac:dyDescent="0.3">
      <c r="K29" s="27" t="s">
        <v>96</v>
      </c>
      <c r="L29" s="126"/>
      <c r="M29" s="126"/>
      <c r="N29" s="171">
        <v>1</v>
      </c>
      <c r="O29" s="172">
        <f>E17</f>
        <v>281.12533333333334</v>
      </c>
      <c r="P29" s="172">
        <f t="shared" ref="P29:R29" si="28">F17</f>
        <v>272.82966666666664</v>
      </c>
      <c r="Q29" s="172">
        <f t="shared" si="28"/>
        <v>278.9853333333333</v>
      </c>
      <c r="R29" s="172">
        <f t="shared" si="28"/>
        <v>284.88066666666663</v>
      </c>
      <c r="S29" s="126"/>
      <c r="T29" s="177">
        <v>1</v>
      </c>
      <c r="U29" s="78">
        <f t="shared" ref="U29:X32" si="29">O29-U22</f>
        <v>225.09183333333334</v>
      </c>
      <c r="V29" s="78">
        <f t="shared" si="29"/>
        <v>213.9829583333333</v>
      </c>
      <c r="W29" s="78">
        <f t="shared" si="29"/>
        <v>218.8950833333333</v>
      </c>
      <c r="X29" s="178">
        <f t="shared" si="29"/>
        <v>230.64579166666664</v>
      </c>
    </row>
    <row r="30" spans="3:45" ht="15.75" thickBot="1" x14ac:dyDescent="0.3">
      <c r="K30" s="27" t="s">
        <v>97</v>
      </c>
      <c r="L30" s="126"/>
      <c r="M30" s="126"/>
      <c r="N30" s="171">
        <v>2</v>
      </c>
      <c r="O30" s="173">
        <f>O29-1/3*O$17</f>
        <v>224.62205555555556</v>
      </c>
      <c r="P30" s="173">
        <f t="shared" ref="P30:R32" si="30">P29-1/3*P$17</f>
        <v>227.9027222222222</v>
      </c>
      <c r="Q30" s="173">
        <f t="shared" si="30"/>
        <v>237.6103333333333</v>
      </c>
      <c r="R30" s="173">
        <f t="shared" si="30"/>
        <v>251.31283333333329</v>
      </c>
      <c r="S30" s="126"/>
      <c r="T30" s="177">
        <v>2</v>
      </c>
      <c r="U30" s="78">
        <f t="shared" si="29"/>
        <v>181.04044444444446</v>
      </c>
      <c r="V30" s="78">
        <f t="shared" si="29"/>
        <v>180.28774999999996</v>
      </c>
      <c r="W30" s="78">
        <f t="shared" si="29"/>
        <v>187.8638333333333</v>
      </c>
      <c r="X30" s="178">
        <f t="shared" si="29"/>
        <v>205.46991666666662</v>
      </c>
    </row>
    <row r="31" spans="3:45" ht="15.75" thickBot="1" x14ac:dyDescent="0.3">
      <c r="K31" s="126"/>
      <c r="L31" s="126"/>
      <c r="M31" s="126"/>
      <c r="N31" s="171">
        <v>3</v>
      </c>
      <c r="O31" s="173">
        <f>O30-1/3*O$17</f>
        <v>168.11877777777778</v>
      </c>
      <c r="P31" s="173">
        <f t="shared" si="30"/>
        <v>182.97577777777775</v>
      </c>
      <c r="Q31" s="173">
        <f t="shared" si="30"/>
        <v>196.2353333333333</v>
      </c>
      <c r="R31" s="173">
        <f t="shared" si="30"/>
        <v>217.74499999999995</v>
      </c>
      <c r="S31" s="126"/>
      <c r="T31" s="177">
        <v>3</v>
      </c>
      <c r="U31" s="78">
        <f t="shared" si="29"/>
        <v>136.98905555555555</v>
      </c>
      <c r="V31" s="78">
        <f t="shared" si="29"/>
        <v>146.59254166666665</v>
      </c>
      <c r="W31" s="78">
        <f t="shared" si="29"/>
        <v>156.8325833333333</v>
      </c>
      <c r="X31" s="178">
        <f t="shared" si="29"/>
        <v>180.2940416666666</v>
      </c>
    </row>
    <row r="32" spans="3:45" ht="15.75" thickBot="1" x14ac:dyDescent="0.3">
      <c r="K32" s="126"/>
      <c r="L32" s="126"/>
      <c r="M32" s="126"/>
      <c r="N32" s="171">
        <v>4</v>
      </c>
      <c r="O32" s="173">
        <f>O31-1/3*O$17</f>
        <v>111.6155</v>
      </c>
      <c r="P32" s="173">
        <f t="shared" si="30"/>
        <v>138.04883333333331</v>
      </c>
      <c r="Q32" s="173">
        <f t="shared" si="30"/>
        <v>154.8603333333333</v>
      </c>
      <c r="R32" s="173">
        <f t="shared" si="30"/>
        <v>184.17716666666661</v>
      </c>
      <c r="S32" s="126"/>
      <c r="T32" s="179" t="s">
        <v>67</v>
      </c>
      <c r="U32" s="180">
        <f t="shared" si="29"/>
        <v>92.937666666666672</v>
      </c>
      <c r="V32" s="180">
        <f t="shared" si="29"/>
        <v>112.89733333333331</v>
      </c>
      <c r="W32" s="180">
        <f t="shared" si="29"/>
        <v>125.8013333333333</v>
      </c>
      <c r="X32" s="181">
        <f t="shared" si="29"/>
        <v>155.11816666666661</v>
      </c>
    </row>
  </sheetData>
  <mergeCells count="2">
    <mergeCell ref="AN1:AR1"/>
    <mergeCell ref="AN3:AR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/>
  <dimension ref="A1:AS32"/>
  <sheetViews>
    <sheetView workbookViewId="0">
      <selection activeCell="B4" sqref="B4"/>
    </sheetView>
  </sheetViews>
  <sheetFormatPr defaultColWidth="8.85546875" defaultRowHeight="15" x14ac:dyDescent="0.25"/>
  <cols>
    <col min="1" max="3" width="8.85546875" style="126"/>
    <col min="4" max="4" width="11.42578125" style="44" customWidth="1"/>
    <col min="5" max="13" width="8.85546875" style="44"/>
    <col min="14" max="14" width="8" style="44" customWidth="1"/>
    <col min="15" max="18" width="8.85546875" style="44"/>
    <col min="19" max="19" width="4.7109375" style="44" customWidth="1"/>
    <col min="20" max="24" width="8.85546875" style="44"/>
    <col min="25" max="25" width="5.85546875" style="44" customWidth="1"/>
    <col min="26" max="16384" width="8.85546875" style="44"/>
  </cols>
  <sheetData>
    <row r="1" spans="1:45" ht="18.75" x14ac:dyDescent="0.3">
      <c r="A1" s="166" t="s">
        <v>108</v>
      </c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AN1" s="204" t="s">
        <v>43</v>
      </c>
      <c r="AO1" s="205"/>
      <c r="AP1" s="205"/>
      <c r="AQ1" s="205"/>
      <c r="AR1" s="206"/>
      <c r="AS1" s="60"/>
    </row>
    <row r="2" spans="1:45" s="126" customFormat="1" ht="18.75" x14ac:dyDescent="0.3">
      <c r="A2" s="166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AN2" s="186"/>
      <c r="AO2" s="187"/>
      <c r="AP2" s="187"/>
      <c r="AQ2" s="187"/>
      <c r="AR2" s="188"/>
      <c r="AS2" s="167"/>
    </row>
    <row r="3" spans="1:45" x14ac:dyDescent="0.25">
      <c r="B3" s="28" t="s">
        <v>111</v>
      </c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AN3" s="207" t="s">
        <v>16</v>
      </c>
      <c r="AO3" s="208"/>
      <c r="AP3" s="208"/>
      <c r="AQ3" s="208"/>
      <c r="AR3" s="209"/>
      <c r="AS3" s="60"/>
    </row>
    <row r="4" spans="1:45" x14ac:dyDescent="0.25">
      <c r="B4" s="27" t="s">
        <v>103</v>
      </c>
      <c r="E4" s="28" t="s">
        <v>55</v>
      </c>
      <c r="J4" s="28" t="s">
        <v>81</v>
      </c>
      <c r="O4" s="28" t="s">
        <v>56</v>
      </c>
      <c r="T4" s="26"/>
      <c r="U4" s="28" t="s">
        <v>54</v>
      </c>
      <c r="Z4" s="27" t="s">
        <v>50</v>
      </c>
      <c r="AG4" s="27" t="s">
        <v>47</v>
      </c>
      <c r="AN4" s="4" t="s">
        <v>17</v>
      </c>
      <c r="AO4" s="4" t="s">
        <v>18</v>
      </c>
      <c r="AP4" s="7"/>
      <c r="AQ4" s="7"/>
      <c r="AR4" s="8"/>
      <c r="AS4" s="26"/>
    </row>
    <row r="5" spans="1:45" x14ac:dyDescent="0.25">
      <c r="T5" s="61"/>
      <c r="AN5" s="5" t="s">
        <v>19</v>
      </c>
      <c r="AO5" s="5" t="s">
        <v>19</v>
      </c>
      <c r="AP5" s="13"/>
      <c r="AQ5" s="13"/>
      <c r="AR5" s="14"/>
      <c r="AS5" s="61"/>
    </row>
    <row r="6" spans="1:45" ht="15.75" thickBot="1" x14ac:dyDescent="0.3">
      <c r="E6" s="32">
        <v>2</v>
      </c>
      <c r="F6" s="32">
        <v>5</v>
      </c>
      <c r="G6" s="32">
        <v>10</v>
      </c>
      <c r="H6" s="32">
        <v>30</v>
      </c>
      <c r="I6" s="62"/>
      <c r="J6" s="32">
        <v>2</v>
      </c>
      <c r="K6" s="32">
        <v>5</v>
      </c>
      <c r="L6" s="32">
        <v>10</v>
      </c>
      <c r="M6" s="32">
        <v>30</v>
      </c>
      <c r="N6" s="62"/>
      <c r="O6" s="32">
        <v>2</v>
      </c>
      <c r="P6" s="32">
        <v>5</v>
      </c>
      <c r="Q6" s="32">
        <v>10</v>
      </c>
      <c r="R6" s="32">
        <v>30</v>
      </c>
      <c r="S6" s="62"/>
      <c r="T6" s="24"/>
      <c r="U6" s="32">
        <v>2</v>
      </c>
      <c r="V6" s="32">
        <v>5</v>
      </c>
      <c r="W6" s="32">
        <v>10</v>
      </c>
      <c r="X6" s="32" t="s">
        <v>48</v>
      </c>
      <c r="Y6" s="62"/>
      <c r="Z6" s="1"/>
      <c r="AA6" s="1"/>
      <c r="AB6" s="45">
        <v>2</v>
      </c>
      <c r="AC6" s="45">
        <v>5</v>
      </c>
      <c r="AD6" s="45">
        <v>10</v>
      </c>
      <c r="AE6" s="45">
        <v>30</v>
      </c>
      <c r="AF6" s="62"/>
      <c r="AG6" s="1"/>
      <c r="AH6" s="1"/>
      <c r="AI6" s="45">
        <v>2</v>
      </c>
      <c r="AJ6" s="45">
        <v>5</v>
      </c>
      <c r="AK6" s="45">
        <v>10</v>
      </c>
      <c r="AL6" s="45">
        <v>30</v>
      </c>
      <c r="AN6" s="3" t="s">
        <v>21</v>
      </c>
      <c r="AO6" s="3" t="s">
        <v>21</v>
      </c>
      <c r="AP6" s="42">
        <v>2</v>
      </c>
      <c r="AQ6" s="42">
        <v>5</v>
      </c>
      <c r="AR6" s="43">
        <v>10</v>
      </c>
      <c r="AS6" s="24"/>
    </row>
    <row r="7" spans="1:45" x14ac:dyDescent="0.25">
      <c r="B7" s="192" t="s">
        <v>69</v>
      </c>
      <c r="C7" s="199"/>
      <c r="D7" s="76"/>
      <c r="E7" s="129"/>
      <c r="F7" s="127"/>
      <c r="G7" s="127"/>
      <c r="H7" s="128"/>
      <c r="I7" s="26"/>
      <c r="J7" s="129"/>
      <c r="K7" s="127"/>
      <c r="L7" s="127"/>
      <c r="M7" s="128"/>
      <c r="N7" s="26"/>
      <c r="O7" s="129"/>
      <c r="P7" s="127"/>
      <c r="Q7" s="127"/>
      <c r="R7" s="128"/>
      <c r="S7" s="26"/>
      <c r="T7" s="133"/>
      <c r="U7" s="129"/>
      <c r="V7" s="127"/>
      <c r="W7" s="127"/>
      <c r="X7" s="128"/>
      <c r="Y7" s="26"/>
      <c r="Z7" s="72">
        <v>1</v>
      </c>
      <c r="AA7" s="72" t="s">
        <v>4</v>
      </c>
      <c r="AB7" s="36">
        <f>'03312021 Spreads'!B$6</f>
        <v>16.95</v>
      </c>
      <c r="AC7" s="36">
        <f>'03312021 Spreads'!B$9</f>
        <v>29.84</v>
      </c>
      <c r="AD7" s="36">
        <f>'03312021 Spreads'!B$14</f>
        <v>42.05</v>
      </c>
      <c r="AE7" s="36">
        <f>'03312021 Spreads'!B$34</f>
        <v>68.84</v>
      </c>
      <c r="AF7" s="87"/>
      <c r="AG7" s="72">
        <v>1</v>
      </c>
      <c r="AH7" s="72" t="s">
        <v>4</v>
      </c>
      <c r="AI7" s="46">
        <f>'Mar 2021 LT Spreads'!B$6</f>
        <v>43.07</v>
      </c>
      <c r="AJ7" s="46">
        <f>'Mar 2021 LT Spreads'!B$9</f>
        <v>60.37</v>
      </c>
      <c r="AK7" s="46">
        <f>'Mar 2021 LT Spreads'!B$14</f>
        <v>75.849999999999994</v>
      </c>
      <c r="AL7" s="46">
        <f>'Mar 2021 LT Spreads'!B$34</f>
        <v>110.58</v>
      </c>
      <c r="AN7" s="4">
        <v>1</v>
      </c>
      <c r="AO7" s="39" t="s">
        <v>22</v>
      </c>
      <c r="AP7" s="15">
        <v>2.0112096609263594E-2</v>
      </c>
      <c r="AQ7" s="16">
        <v>8.726847664784973E-2</v>
      </c>
      <c r="AR7" s="17">
        <v>0.14244131422651651</v>
      </c>
      <c r="AS7" s="25"/>
    </row>
    <row r="8" spans="1:45" x14ac:dyDescent="0.25">
      <c r="B8" s="193" t="s">
        <v>61</v>
      </c>
      <c r="C8" s="200">
        <v>0.05</v>
      </c>
      <c r="D8" s="76"/>
      <c r="E8" s="68">
        <f>$C8*AB8</f>
        <v>1.0269999999999999</v>
      </c>
      <c r="F8" s="69">
        <f t="shared" ref="F8:H16" si="0">$C8*AC8</f>
        <v>1.7795000000000003</v>
      </c>
      <c r="G8" s="69">
        <f t="shared" si="0"/>
        <v>2.5340000000000003</v>
      </c>
      <c r="H8" s="70">
        <f t="shared" si="0"/>
        <v>4.3935000000000004</v>
      </c>
      <c r="I8" s="69"/>
      <c r="J8" s="132">
        <f>$C8*AI8</f>
        <v>2.7290000000000001</v>
      </c>
      <c r="K8" s="133">
        <f t="shared" ref="K8:M16" si="1">$C8*AJ8</f>
        <v>3.7575000000000003</v>
      </c>
      <c r="L8" s="133">
        <f t="shared" si="1"/>
        <v>4.6880000000000006</v>
      </c>
      <c r="M8" s="134">
        <f t="shared" si="1"/>
        <v>6.4969999999999999</v>
      </c>
      <c r="N8" s="133"/>
      <c r="O8" s="132">
        <f>(E8-J8)</f>
        <v>-1.7020000000000002</v>
      </c>
      <c r="P8" s="133">
        <f t="shared" ref="P8:R16" si="2">(F8-K8)</f>
        <v>-1.978</v>
      </c>
      <c r="Q8" s="133">
        <f t="shared" si="2"/>
        <v>-2.1540000000000004</v>
      </c>
      <c r="R8" s="134">
        <f t="shared" si="2"/>
        <v>-2.1034999999999995</v>
      </c>
      <c r="S8" s="133"/>
      <c r="T8" s="133"/>
      <c r="U8" s="68">
        <f>$C8*AP8</f>
        <v>1.5084442734987208E-2</v>
      </c>
      <c r="V8" s="69">
        <f t="shared" ref="V8:W16" si="3">$C8*AQ8</f>
        <v>4.6657256294988972E-2</v>
      </c>
      <c r="W8" s="69">
        <f t="shared" si="3"/>
        <v>7.1292400704847075E-2</v>
      </c>
      <c r="X8" s="70">
        <f>$C8*AR8</f>
        <v>7.1292400704847075E-2</v>
      </c>
      <c r="Y8" s="69"/>
      <c r="Z8" s="72">
        <v>2</v>
      </c>
      <c r="AA8" s="72" t="s">
        <v>5</v>
      </c>
      <c r="AB8" s="36">
        <f>'03312021 Spreads'!C$6</f>
        <v>20.54</v>
      </c>
      <c r="AC8" s="36">
        <f>'03312021 Spreads'!C$9</f>
        <v>35.590000000000003</v>
      </c>
      <c r="AD8" s="36">
        <f>'03312021 Spreads'!C$14</f>
        <v>50.68</v>
      </c>
      <c r="AE8" s="36">
        <f>'03312021 Spreads'!C$34</f>
        <v>87.87</v>
      </c>
      <c r="AF8" s="87"/>
      <c r="AG8" s="72">
        <v>2</v>
      </c>
      <c r="AH8" s="72" t="s">
        <v>5</v>
      </c>
      <c r="AI8" s="46">
        <f>'Mar 2021 LT Spreads'!C$6</f>
        <v>54.58</v>
      </c>
      <c r="AJ8" s="46">
        <f>'Mar 2021 LT Spreads'!C$9</f>
        <v>75.150000000000006</v>
      </c>
      <c r="AK8" s="46">
        <f>'Mar 2021 LT Spreads'!C$14</f>
        <v>93.76</v>
      </c>
      <c r="AL8" s="46">
        <f>'Mar 2021 LT Spreads'!C$34</f>
        <v>129.94</v>
      </c>
      <c r="AM8" s="88"/>
      <c r="AN8" s="5">
        <v>2</v>
      </c>
      <c r="AO8" s="40" t="s">
        <v>23</v>
      </c>
      <c r="AP8" s="18">
        <v>0.30168885469974416</v>
      </c>
      <c r="AQ8" s="25">
        <v>0.93314512589977938</v>
      </c>
      <c r="AR8" s="19">
        <v>1.4258480140969414</v>
      </c>
      <c r="AS8" s="25"/>
    </row>
    <row r="9" spans="1:45" x14ac:dyDescent="0.25">
      <c r="B9" s="193" t="s">
        <v>62</v>
      </c>
      <c r="C9" s="200">
        <v>0.05</v>
      </c>
      <c r="D9" s="76"/>
      <c r="E9" s="68">
        <f t="shared" ref="E9:E16" si="4">$C9*AB9</f>
        <v>1.2065000000000001</v>
      </c>
      <c r="F9" s="69">
        <f t="shared" si="0"/>
        <v>2.0665</v>
      </c>
      <c r="G9" s="69">
        <f t="shared" si="0"/>
        <v>2.9649999999999999</v>
      </c>
      <c r="H9" s="70">
        <f t="shared" si="0"/>
        <v>5.3450000000000006</v>
      </c>
      <c r="I9" s="69"/>
      <c r="J9" s="132">
        <f t="shared" ref="J9:J16" si="5">$C9*AI9</f>
        <v>3.3045000000000004</v>
      </c>
      <c r="K9" s="133">
        <f t="shared" si="1"/>
        <v>4.4969999999999999</v>
      </c>
      <c r="L9" s="133">
        <f t="shared" si="1"/>
        <v>5.5840000000000005</v>
      </c>
      <c r="M9" s="134">
        <f t="shared" si="1"/>
        <v>7.4655000000000005</v>
      </c>
      <c r="N9" s="133"/>
      <c r="O9" s="132">
        <f t="shared" ref="O9:O16" si="6">(E9-J9)</f>
        <v>-2.0980000000000003</v>
      </c>
      <c r="P9" s="133">
        <f t="shared" si="2"/>
        <v>-2.4304999999999999</v>
      </c>
      <c r="Q9" s="133">
        <f t="shared" si="2"/>
        <v>-2.6190000000000007</v>
      </c>
      <c r="R9" s="134">
        <f t="shared" si="2"/>
        <v>-2.1204999999999998</v>
      </c>
      <c r="S9" s="133"/>
      <c r="T9" s="133"/>
      <c r="U9" s="68">
        <f t="shared" ref="U9:U16" si="7">$C9*AP9</f>
        <v>4.0226944096748735E-2</v>
      </c>
      <c r="V9" s="69">
        <f t="shared" si="3"/>
        <v>0.10238473355763636</v>
      </c>
      <c r="W9" s="69">
        <f t="shared" si="3"/>
        <v>0.1427447098589131</v>
      </c>
      <c r="X9" s="70">
        <f t="shared" ref="X9:X16" si="8">$C9*AR9</f>
        <v>0.1427447098589131</v>
      </c>
      <c r="Y9" s="69"/>
      <c r="Z9" s="72">
        <v>3</v>
      </c>
      <c r="AA9" s="72" t="s">
        <v>6</v>
      </c>
      <c r="AB9" s="36">
        <f>'03312021 Spreads'!D$6</f>
        <v>24.13</v>
      </c>
      <c r="AC9" s="36">
        <f>'03312021 Spreads'!D$9</f>
        <v>41.33</v>
      </c>
      <c r="AD9" s="36">
        <f>'03312021 Spreads'!D$14</f>
        <v>59.3</v>
      </c>
      <c r="AE9" s="36">
        <f>'03312021 Spreads'!D$34</f>
        <v>106.9</v>
      </c>
      <c r="AF9" s="87"/>
      <c r="AG9" s="72">
        <v>3</v>
      </c>
      <c r="AH9" s="72" t="s">
        <v>6</v>
      </c>
      <c r="AI9" s="46">
        <f>'Mar 2021 LT Spreads'!D$6</f>
        <v>66.09</v>
      </c>
      <c r="AJ9" s="46">
        <f>'Mar 2021 LT Spreads'!D$9</f>
        <v>89.94</v>
      </c>
      <c r="AK9" s="46">
        <f>'Mar 2021 LT Spreads'!D$14</f>
        <v>111.68</v>
      </c>
      <c r="AL9" s="46">
        <f>'Mar 2021 LT Spreads'!D$34</f>
        <v>149.31</v>
      </c>
      <c r="AM9" s="89"/>
      <c r="AN9" s="5">
        <v>3</v>
      </c>
      <c r="AO9" s="40" t="s">
        <v>24</v>
      </c>
      <c r="AP9" s="18">
        <v>0.80453888193497469</v>
      </c>
      <c r="AQ9" s="25">
        <v>2.0476946711527271</v>
      </c>
      <c r="AR9" s="19">
        <v>2.854894197178262</v>
      </c>
      <c r="AS9" s="25"/>
    </row>
    <row r="10" spans="1:45" x14ac:dyDescent="0.25">
      <c r="B10" s="193" t="s">
        <v>63</v>
      </c>
      <c r="C10" s="200">
        <v>0.05</v>
      </c>
      <c r="D10" s="76"/>
      <c r="E10" s="68">
        <f t="shared" si="4"/>
        <v>1.4995000000000001</v>
      </c>
      <c r="F10" s="69">
        <f t="shared" si="0"/>
        <v>2.4690000000000003</v>
      </c>
      <c r="G10" s="69">
        <f t="shared" si="0"/>
        <v>3.3845000000000001</v>
      </c>
      <c r="H10" s="70">
        <f t="shared" si="0"/>
        <v>5.5940000000000003</v>
      </c>
      <c r="I10" s="69"/>
      <c r="J10" s="132">
        <f t="shared" si="5"/>
        <v>3.7290000000000001</v>
      </c>
      <c r="K10" s="133">
        <f t="shared" si="1"/>
        <v>5.0075000000000003</v>
      </c>
      <c r="L10" s="133">
        <f t="shared" si="1"/>
        <v>6.0360000000000005</v>
      </c>
      <c r="M10" s="134">
        <f t="shared" si="1"/>
        <v>7.7510000000000012</v>
      </c>
      <c r="N10" s="133"/>
      <c r="O10" s="132">
        <f t="shared" si="6"/>
        <v>-2.2294999999999998</v>
      </c>
      <c r="P10" s="133">
        <f t="shared" si="2"/>
        <v>-2.5385</v>
      </c>
      <c r="Q10" s="133">
        <f t="shared" si="2"/>
        <v>-2.6515000000000004</v>
      </c>
      <c r="R10" s="134">
        <f t="shared" si="2"/>
        <v>-2.1570000000000009</v>
      </c>
      <c r="S10" s="133"/>
      <c r="T10" s="133"/>
      <c r="U10" s="68">
        <f t="shared" si="7"/>
        <v>9.5548208947493551E-2</v>
      </c>
      <c r="V10" s="69">
        <f t="shared" si="3"/>
        <v>0.21396986314000338</v>
      </c>
      <c r="W10" s="69">
        <f t="shared" si="3"/>
        <v>0.28613209539778706</v>
      </c>
      <c r="X10" s="70">
        <f t="shared" si="8"/>
        <v>0.28613209539778706</v>
      </c>
      <c r="Y10" s="69"/>
      <c r="Z10" s="72">
        <v>4</v>
      </c>
      <c r="AA10" s="72" t="s">
        <v>7</v>
      </c>
      <c r="AB10" s="36">
        <f>'03312021 Spreads'!E$6</f>
        <v>29.99</v>
      </c>
      <c r="AC10" s="36">
        <f>'03312021 Spreads'!E$9</f>
        <v>49.38</v>
      </c>
      <c r="AD10" s="36">
        <f>'03312021 Spreads'!E$14</f>
        <v>67.69</v>
      </c>
      <c r="AE10" s="36">
        <f>'03312021 Spreads'!E$34</f>
        <v>111.88</v>
      </c>
      <c r="AF10" s="87"/>
      <c r="AG10" s="72">
        <v>4</v>
      </c>
      <c r="AH10" s="72" t="s">
        <v>7</v>
      </c>
      <c r="AI10" s="46">
        <f>'Mar 2021 LT Spreads'!E$6</f>
        <v>74.58</v>
      </c>
      <c r="AJ10" s="46">
        <f>'Mar 2021 LT Spreads'!E$9</f>
        <v>100.15</v>
      </c>
      <c r="AK10" s="46">
        <f>'Mar 2021 LT Spreads'!E$14</f>
        <v>120.72</v>
      </c>
      <c r="AL10" s="46">
        <f>'Mar 2021 LT Spreads'!E$34</f>
        <v>155.02000000000001</v>
      </c>
      <c r="AM10" s="89"/>
      <c r="AN10" s="5">
        <v>4</v>
      </c>
      <c r="AO10" s="40" t="s">
        <v>25</v>
      </c>
      <c r="AP10" s="18">
        <v>1.9109641789498708</v>
      </c>
      <c r="AQ10" s="25">
        <v>4.2793972628000674</v>
      </c>
      <c r="AR10" s="19">
        <v>5.7226419079557411</v>
      </c>
      <c r="AS10" s="25"/>
    </row>
    <row r="11" spans="1:45" x14ac:dyDescent="0.25">
      <c r="B11" s="194" t="s">
        <v>64</v>
      </c>
      <c r="C11" s="200">
        <f>0.4/3</f>
        <v>0.13333333333333333</v>
      </c>
      <c r="D11" s="91"/>
      <c r="E11" s="68">
        <f t="shared" si="4"/>
        <v>4.7813333333333334</v>
      </c>
      <c r="F11" s="69">
        <f t="shared" si="0"/>
        <v>7.6559999999999997</v>
      </c>
      <c r="G11" s="69">
        <f t="shared" si="0"/>
        <v>10.142666666666665</v>
      </c>
      <c r="H11" s="70">
        <f t="shared" si="0"/>
        <v>15.582666666666666</v>
      </c>
      <c r="I11" s="69"/>
      <c r="J11" s="132">
        <f t="shared" si="5"/>
        <v>11.075999999999999</v>
      </c>
      <c r="K11" s="133">
        <f t="shared" si="1"/>
        <v>14.713333333333333</v>
      </c>
      <c r="L11" s="133">
        <f t="shared" si="1"/>
        <v>17.301333333333332</v>
      </c>
      <c r="M11" s="134">
        <f t="shared" si="1"/>
        <v>21.432000000000002</v>
      </c>
      <c r="N11" s="133"/>
      <c r="O11" s="132">
        <f t="shared" si="6"/>
        <v>-6.2946666666666653</v>
      </c>
      <c r="P11" s="133">
        <f t="shared" si="2"/>
        <v>-7.0573333333333332</v>
      </c>
      <c r="Q11" s="133">
        <f t="shared" si="2"/>
        <v>-7.158666666666667</v>
      </c>
      <c r="R11" s="134">
        <f t="shared" si="2"/>
        <v>-5.8493333333333357</v>
      </c>
      <c r="S11" s="133"/>
      <c r="T11" s="133"/>
      <c r="U11" s="68">
        <f t="shared" si="7"/>
        <v>0.49625853269032466</v>
      </c>
      <c r="V11" s="69">
        <f t="shared" si="3"/>
        <v>1.0500696519245005</v>
      </c>
      <c r="W11" s="69">
        <f t="shared" si="3"/>
        <v>1.3398177192547398</v>
      </c>
      <c r="X11" s="70">
        <f t="shared" si="8"/>
        <v>1.3398177192547398</v>
      </c>
      <c r="Y11" s="69"/>
      <c r="Z11" s="72">
        <v>5</v>
      </c>
      <c r="AA11" s="72" t="s">
        <v>8</v>
      </c>
      <c r="AB11" s="36">
        <f>'03312021 Spreads'!F$6</f>
        <v>35.86</v>
      </c>
      <c r="AC11" s="36">
        <f>'03312021 Spreads'!F$9</f>
        <v>57.42</v>
      </c>
      <c r="AD11" s="36">
        <f>'03312021 Spreads'!F$14</f>
        <v>76.069999999999993</v>
      </c>
      <c r="AE11" s="36">
        <f>'03312021 Spreads'!F$34</f>
        <v>116.87</v>
      </c>
      <c r="AF11" s="87"/>
      <c r="AG11" s="72">
        <v>5</v>
      </c>
      <c r="AH11" s="72" t="s">
        <v>8</v>
      </c>
      <c r="AI11" s="46">
        <f>'Mar 2021 LT Spreads'!F$6</f>
        <v>83.07</v>
      </c>
      <c r="AJ11" s="46">
        <f>'Mar 2021 LT Spreads'!F$9</f>
        <v>110.35</v>
      </c>
      <c r="AK11" s="46">
        <f>'Mar 2021 LT Spreads'!F$14</f>
        <v>129.76</v>
      </c>
      <c r="AL11" s="46">
        <f>'Mar 2021 LT Spreads'!F$34</f>
        <v>160.74</v>
      </c>
      <c r="AM11" s="89"/>
      <c r="AN11" s="5">
        <v>5</v>
      </c>
      <c r="AO11" s="40" t="s">
        <v>26</v>
      </c>
      <c r="AP11" s="18">
        <v>3.7219389951774349</v>
      </c>
      <c r="AQ11" s="25">
        <v>7.8755223894337547</v>
      </c>
      <c r="AR11" s="19">
        <v>10.048632894410549</v>
      </c>
      <c r="AS11" s="25"/>
    </row>
    <row r="12" spans="1:45" x14ac:dyDescent="0.25">
      <c r="B12" s="194" t="s">
        <v>65</v>
      </c>
      <c r="C12" s="200">
        <f t="shared" ref="C12:C16" si="9">0.4/3</f>
        <v>0.13333333333333333</v>
      </c>
      <c r="D12" s="91"/>
      <c r="E12" s="68">
        <f t="shared" si="4"/>
        <v>5.5639999999999992</v>
      </c>
      <c r="F12" s="69">
        <f t="shared" si="0"/>
        <v>8.7293333333333329</v>
      </c>
      <c r="G12" s="69">
        <f t="shared" si="0"/>
        <v>11.26</v>
      </c>
      <c r="H12" s="70">
        <f t="shared" si="0"/>
        <v>16.246666666666666</v>
      </c>
      <c r="I12" s="69"/>
      <c r="J12" s="132">
        <f t="shared" si="5"/>
        <v>12.208</v>
      </c>
      <c r="K12" s="133">
        <f t="shared" si="1"/>
        <v>16.074666666666666</v>
      </c>
      <c r="L12" s="133">
        <f t="shared" si="1"/>
        <v>18.506666666666668</v>
      </c>
      <c r="M12" s="134">
        <f t="shared" si="1"/>
        <v>22.193333333333332</v>
      </c>
      <c r="N12" s="133"/>
      <c r="O12" s="132">
        <f t="shared" si="6"/>
        <v>-6.644000000000001</v>
      </c>
      <c r="P12" s="133">
        <f t="shared" si="2"/>
        <v>-7.3453333333333326</v>
      </c>
      <c r="Q12" s="133">
        <f t="shared" si="2"/>
        <v>-7.2466666666666679</v>
      </c>
      <c r="R12" s="134">
        <f t="shared" si="2"/>
        <v>-5.9466666666666654</v>
      </c>
      <c r="S12" s="133"/>
      <c r="T12" s="133"/>
      <c r="U12" s="68">
        <f t="shared" si="7"/>
        <v>0.9391395266200937</v>
      </c>
      <c r="V12" s="69">
        <f t="shared" si="3"/>
        <v>1.882957349557391</v>
      </c>
      <c r="W12" s="69">
        <f t="shared" si="3"/>
        <v>2.3099534376867088</v>
      </c>
      <c r="X12" s="70">
        <f t="shared" si="8"/>
        <v>2.3099534376867088</v>
      </c>
      <c r="Y12" s="69"/>
      <c r="Z12" s="72">
        <v>6</v>
      </c>
      <c r="AA12" s="72" t="s">
        <v>9</v>
      </c>
      <c r="AB12" s="36">
        <f>'03312021 Spreads'!G$6</f>
        <v>41.73</v>
      </c>
      <c r="AC12" s="36">
        <f>'03312021 Spreads'!G$9</f>
        <v>65.47</v>
      </c>
      <c r="AD12" s="36">
        <f>'03312021 Spreads'!G$14</f>
        <v>84.45</v>
      </c>
      <c r="AE12" s="36">
        <f>'03312021 Spreads'!G$34</f>
        <v>121.85</v>
      </c>
      <c r="AF12" s="87"/>
      <c r="AG12" s="72">
        <v>6</v>
      </c>
      <c r="AH12" s="72" t="s">
        <v>9</v>
      </c>
      <c r="AI12" s="46">
        <f>'Mar 2021 LT Spreads'!G$6</f>
        <v>91.56</v>
      </c>
      <c r="AJ12" s="46">
        <f>'Mar 2021 LT Spreads'!G$9</f>
        <v>120.56</v>
      </c>
      <c r="AK12" s="46">
        <f>'Mar 2021 LT Spreads'!G$14</f>
        <v>138.80000000000001</v>
      </c>
      <c r="AL12" s="46">
        <f>'Mar 2021 LT Spreads'!G$34</f>
        <v>166.45</v>
      </c>
      <c r="AM12" s="89"/>
      <c r="AN12" s="5">
        <v>6</v>
      </c>
      <c r="AO12" s="40" t="s">
        <v>27</v>
      </c>
      <c r="AP12" s="18">
        <v>7.0435464496507025</v>
      </c>
      <c r="AQ12" s="25">
        <v>14.122180121680433</v>
      </c>
      <c r="AR12" s="19">
        <v>17.324650782650316</v>
      </c>
      <c r="AS12" s="25"/>
    </row>
    <row r="13" spans="1:45" x14ac:dyDescent="0.25">
      <c r="B13" s="194" t="s">
        <v>66</v>
      </c>
      <c r="C13" s="200">
        <f t="shared" si="9"/>
        <v>0.13333333333333333</v>
      </c>
      <c r="D13" s="91"/>
      <c r="E13" s="68">
        <f t="shared" si="4"/>
        <v>7.18</v>
      </c>
      <c r="F13" s="69">
        <f t="shared" si="0"/>
        <v>10.36</v>
      </c>
      <c r="G13" s="69">
        <f t="shared" si="0"/>
        <v>12.997333333333334</v>
      </c>
      <c r="H13" s="70">
        <f t="shared" si="0"/>
        <v>18.731999999999999</v>
      </c>
      <c r="I13" s="69"/>
      <c r="J13" s="132">
        <f t="shared" si="5"/>
        <v>14.618666666666666</v>
      </c>
      <c r="K13" s="133">
        <f t="shared" si="1"/>
        <v>18.763999999999999</v>
      </c>
      <c r="L13" s="133">
        <f t="shared" si="1"/>
        <v>21.31066666666667</v>
      </c>
      <c r="M13" s="134">
        <f t="shared" si="1"/>
        <v>25.48</v>
      </c>
      <c r="N13" s="133"/>
      <c r="O13" s="132">
        <f t="shared" si="6"/>
        <v>-7.4386666666666663</v>
      </c>
      <c r="P13" s="133">
        <f t="shared" si="2"/>
        <v>-8.4039999999999999</v>
      </c>
      <c r="Q13" s="133">
        <f t="shared" si="2"/>
        <v>-8.3133333333333361</v>
      </c>
      <c r="R13" s="134">
        <f t="shared" si="2"/>
        <v>-6.7480000000000011</v>
      </c>
      <c r="S13" s="133"/>
      <c r="T13" s="133"/>
      <c r="U13" s="68">
        <f t="shared" si="7"/>
        <v>1.2614693415952811</v>
      </c>
      <c r="V13" s="69">
        <f t="shared" si="3"/>
        <v>2.3620076295345087</v>
      </c>
      <c r="W13" s="69">
        <f t="shared" si="3"/>
        <v>2.9301106898015226</v>
      </c>
      <c r="X13" s="70">
        <f t="shared" si="8"/>
        <v>2.9301106898015226</v>
      </c>
      <c r="Y13" s="69"/>
      <c r="Z13" s="72">
        <v>7</v>
      </c>
      <c r="AA13" s="72" t="s">
        <v>10</v>
      </c>
      <c r="AB13" s="36">
        <f>'03312021 Spreads'!H$6</f>
        <v>53.85</v>
      </c>
      <c r="AC13" s="36">
        <f>'03312021 Spreads'!H$9</f>
        <v>77.7</v>
      </c>
      <c r="AD13" s="36">
        <f>'03312021 Spreads'!H$14</f>
        <v>97.48</v>
      </c>
      <c r="AE13" s="36">
        <f>'03312021 Spreads'!H$34</f>
        <v>140.49</v>
      </c>
      <c r="AF13" s="87"/>
      <c r="AG13" s="72">
        <v>7</v>
      </c>
      <c r="AH13" s="72" t="s">
        <v>10</v>
      </c>
      <c r="AI13" s="46">
        <f>'Mar 2021 LT Spreads'!H$6</f>
        <v>109.64</v>
      </c>
      <c r="AJ13" s="46">
        <f>'Mar 2021 LT Spreads'!H$9</f>
        <v>140.72999999999999</v>
      </c>
      <c r="AK13" s="46">
        <f>'Mar 2021 LT Spreads'!H$14</f>
        <v>159.83000000000001</v>
      </c>
      <c r="AL13" s="46">
        <f>'Mar 2021 LT Spreads'!H$34</f>
        <v>191.1</v>
      </c>
      <c r="AM13" s="89"/>
      <c r="AN13" s="5">
        <v>7</v>
      </c>
      <c r="AO13" s="40" t="s">
        <v>28</v>
      </c>
      <c r="AP13" s="18">
        <v>9.461020061964609</v>
      </c>
      <c r="AQ13" s="25">
        <v>17.715057221508815</v>
      </c>
      <c r="AR13" s="19">
        <v>21.975830173511419</v>
      </c>
      <c r="AS13" s="25"/>
    </row>
    <row r="14" spans="1:45" x14ac:dyDescent="0.25">
      <c r="B14" s="194" t="s">
        <v>70</v>
      </c>
      <c r="C14" s="200">
        <f t="shared" si="9"/>
        <v>0.13333333333333333</v>
      </c>
      <c r="D14" s="91"/>
      <c r="E14" s="68">
        <f t="shared" si="4"/>
        <v>8.7973333333333343</v>
      </c>
      <c r="F14" s="69">
        <f t="shared" si="0"/>
        <v>11.990666666666668</v>
      </c>
      <c r="G14" s="69">
        <f t="shared" si="0"/>
        <v>14.733333333333333</v>
      </c>
      <c r="H14" s="70">
        <f t="shared" si="0"/>
        <v>21.217333333333332</v>
      </c>
      <c r="I14" s="26"/>
      <c r="J14" s="132">
        <f t="shared" si="5"/>
        <v>17.029333333333334</v>
      </c>
      <c r="K14" s="133">
        <f t="shared" si="1"/>
        <v>21.454666666666665</v>
      </c>
      <c r="L14" s="133">
        <f t="shared" si="1"/>
        <v>24.114666666666668</v>
      </c>
      <c r="M14" s="134">
        <f t="shared" si="1"/>
        <v>28.767999999999997</v>
      </c>
      <c r="N14" s="26"/>
      <c r="O14" s="132">
        <f t="shared" si="6"/>
        <v>-8.2319999999999993</v>
      </c>
      <c r="P14" s="133">
        <f t="shared" si="2"/>
        <v>-9.4639999999999969</v>
      </c>
      <c r="Q14" s="133">
        <f t="shared" si="2"/>
        <v>-9.3813333333333357</v>
      </c>
      <c r="R14" s="134">
        <f t="shared" si="2"/>
        <v>-7.5506666666666646</v>
      </c>
      <c r="S14" s="26"/>
      <c r="T14" s="133"/>
      <c r="U14" s="68">
        <f t="shared" si="7"/>
        <v>2.356431167785844</v>
      </c>
      <c r="V14" s="69">
        <f t="shared" si="3"/>
        <v>3.5704559687123605</v>
      </c>
      <c r="W14" s="69">
        <f t="shared" si="3"/>
        <v>4.2656420645285991</v>
      </c>
      <c r="X14" s="70">
        <f t="shared" si="8"/>
        <v>4.2656420645285991</v>
      </c>
      <c r="Y14" s="26"/>
      <c r="Z14" s="72">
        <v>8</v>
      </c>
      <c r="AA14" s="72" t="s">
        <v>11</v>
      </c>
      <c r="AB14" s="36">
        <f>'03312021 Spreads'!I$6</f>
        <v>65.98</v>
      </c>
      <c r="AC14" s="36">
        <f>'03312021 Spreads'!I$9</f>
        <v>89.93</v>
      </c>
      <c r="AD14" s="36">
        <f>'03312021 Spreads'!I$14</f>
        <v>110.5</v>
      </c>
      <c r="AE14" s="36">
        <f>'03312021 Spreads'!I$34</f>
        <v>159.13</v>
      </c>
      <c r="AF14" s="87"/>
      <c r="AG14" s="72">
        <v>8</v>
      </c>
      <c r="AH14" s="72" t="s">
        <v>11</v>
      </c>
      <c r="AI14" s="46">
        <f>'Mar 2021 LT Spreads'!I$6</f>
        <v>127.72</v>
      </c>
      <c r="AJ14" s="46">
        <f>'Mar 2021 LT Spreads'!I$9</f>
        <v>160.91</v>
      </c>
      <c r="AK14" s="46">
        <f>'Mar 2021 LT Spreads'!I$14</f>
        <v>180.86</v>
      </c>
      <c r="AL14" s="46">
        <f>'Mar 2021 LT Spreads'!I$34</f>
        <v>215.76</v>
      </c>
      <c r="AM14" s="89"/>
      <c r="AN14" s="5">
        <v>8</v>
      </c>
      <c r="AO14" s="40" t="s">
        <v>29</v>
      </c>
      <c r="AP14" s="18">
        <v>17.673233758393831</v>
      </c>
      <c r="AQ14" s="25">
        <v>26.778419765342704</v>
      </c>
      <c r="AR14" s="19">
        <v>31.992315483964493</v>
      </c>
      <c r="AS14" s="25"/>
    </row>
    <row r="15" spans="1:45" x14ac:dyDescent="0.25">
      <c r="B15" s="194" t="s">
        <v>71</v>
      </c>
      <c r="C15" s="200">
        <f t="shared" si="9"/>
        <v>0.13333333333333333</v>
      </c>
      <c r="D15" s="91"/>
      <c r="E15" s="68">
        <f t="shared" si="4"/>
        <v>10.413333333333332</v>
      </c>
      <c r="F15" s="69">
        <f t="shared" si="0"/>
        <v>13.621333333333332</v>
      </c>
      <c r="G15" s="69">
        <f t="shared" si="0"/>
        <v>16.470666666666666</v>
      </c>
      <c r="H15" s="70">
        <f t="shared" si="0"/>
        <v>23.702666666666669</v>
      </c>
      <c r="I15" s="26"/>
      <c r="J15" s="132">
        <f t="shared" si="5"/>
        <v>19.438666666666666</v>
      </c>
      <c r="K15" s="133">
        <f t="shared" si="1"/>
        <v>24.144000000000002</v>
      </c>
      <c r="L15" s="133">
        <f t="shared" si="1"/>
        <v>26.917333333333332</v>
      </c>
      <c r="M15" s="134">
        <f t="shared" si="1"/>
        <v>32.054666666666662</v>
      </c>
      <c r="N15" s="26"/>
      <c r="O15" s="132">
        <f t="shared" si="6"/>
        <v>-9.0253333333333341</v>
      </c>
      <c r="P15" s="133">
        <f t="shared" si="2"/>
        <v>-10.522666666666669</v>
      </c>
      <c r="Q15" s="133">
        <f t="shared" si="2"/>
        <v>-10.446666666666665</v>
      </c>
      <c r="R15" s="134">
        <f t="shared" si="2"/>
        <v>-8.3519999999999932</v>
      </c>
      <c r="S15" s="26"/>
      <c r="T15" s="133"/>
      <c r="U15" s="68">
        <f t="shared" si="7"/>
        <v>4.0942435244103335</v>
      </c>
      <c r="V15" s="69">
        <f t="shared" si="3"/>
        <v>5.3248171346455742</v>
      </c>
      <c r="W15" s="69">
        <f t="shared" si="3"/>
        <v>6.1681588543937087</v>
      </c>
      <c r="X15" s="70">
        <f t="shared" si="8"/>
        <v>6.1681588543937087</v>
      </c>
      <c r="Y15" s="26"/>
      <c r="Z15" s="72">
        <v>9</v>
      </c>
      <c r="AA15" s="72" t="s">
        <v>12</v>
      </c>
      <c r="AB15" s="36">
        <f>'03312021 Spreads'!J$6</f>
        <v>78.099999999999994</v>
      </c>
      <c r="AC15" s="36">
        <f>'03312021 Spreads'!J$9</f>
        <v>102.16</v>
      </c>
      <c r="AD15" s="36">
        <f>'03312021 Spreads'!J$14</f>
        <v>123.53</v>
      </c>
      <c r="AE15" s="36">
        <f>'03312021 Spreads'!J$34</f>
        <v>177.77</v>
      </c>
      <c r="AF15" s="87"/>
      <c r="AG15" s="72">
        <v>9</v>
      </c>
      <c r="AH15" s="72" t="s">
        <v>12</v>
      </c>
      <c r="AI15" s="46">
        <f>'Mar 2021 LT Spreads'!J$6</f>
        <v>145.79</v>
      </c>
      <c r="AJ15" s="46">
        <f>'Mar 2021 LT Spreads'!J$9</f>
        <v>181.08</v>
      </c>
      <c r="AK15" s="46">
        <f>'Mar 2021 LT Spreads'!J$14</f>
        <v>201.88</v>
      </c>
      <c r="AL15" s="46">
        <f>'Mar 2021 LT Spreads'!J$34</f>
        <v>240.41</v>
      </c>
      <c r="AM15" s="89"/>
      <c r="AN15" s="5">
        <v>9</v>
      </c>
      <c r="AO15" s="40" t="s">
        <v>30</v>
      </c>
      <c r="AP15" s="18">
        <v>30.706826433077499</v>
      </c>
      <c r="AQ15" s="25">
        <v>39.936128509841808</v>
      </c>
      <c r="AR15" s="19">
        <v>46.261191407952815</v>
      </c>
      <c r="AS15" s="25"/>
    </row>
    <row r="16" spans="1:45" ht="15.75" thickBot="1" x14ac:dyDescent="0.3">
      <c r="B16" s="195" t="s">
        <v>72</v>
      </c>
      <c r="C16" s="201">
        <f t="shared" si="9"/>
        <v>0.13333333333333333</v>
      </c>
      <c r="D16" s="91"/>
      <c r="E16" s="68">
        <f t="shared" si="4"/>
        <v>19.423999999999999</v>
      </c>
      <c r="F16" s="69">
        <f t="shared" si="0"/>
        <v>21.028000000000002</v>
      </c>
      <c r="G16" s="69">
        <f t="shared" si="0"/>
        <v>22.453333333333333</v>
      </c>
      <c r="H16" s="70">
        <f t="shared" si="0"/>
        <v>26.067999999999998</v>
      </c>
      <c r="I16" s="26"/>
      <c r="J16" s="132">
        <f t="shared" si="5"/>
        <v>30.022666666666666</v>
      </c>
      <c r="K16" s="133">
        <f t="shared" si="1"/>
        <v>32.37466666666667</v>
      </c>
      <c r="L16" s="133">
        <f t="shared" si="1"/>
        <v>33.761333333333333</v>
      </c>
      <c r="M16" s="134">
        <f t="shared" si="1"/>
        <v>36.330666666666666</v>
      </c>
      <c r="N16" s="26"/>
      <c r="O16" s="132">
        <f t="shared" si="6"/>
        <v>-10.598666666666666</v>
      </c>
      <c r="P16" s="133">
        <f t="shared" si="2"/>
        <v>-11.346666666666668</v>
      </c>
      <c r="Q16" s="133">
        <f t="shared" si="2"/>
        <v>-11.308</v>
      </c>
      <c r="R16" s="134">
        <f t="shared" si="2"/>
        <v>-10.262666666666668</v>
      </c>
      <c r="S16" s="26"/>
      <c r="T16" s="133"/>
      <c r="U16" s="68">
        <f t="shared" si="7"/>
        <v>9.4780618621926411</v>
      </c>
      <c r="V16" s="69">
        <f t="shared" si="3"/>
        <v>10.754449773273805</v>
      </c>
      <c r="W16" s="69">
        <f t="shared" si="3"/>
        <v>11.076234974333122</v>
      </c>
      <c r="X16" s="70">
        <f t="shared" si="8"/>
        <v>11.076234974333122</v>
      </c>
      <c r="Y16" s="26"/>
      <c r="Z16" s="72">
        <v>10</v>
      </c>
      <c r="AA16" s="72" t="s">
        <v>13</v>
      </c>
      <c r="AB16" s="36">
        <f>'03312021 Spreads'!K$6</f>
        <v>145.68</v>
      </c>
      <c r="AC16" s="36">
        <f>'03312021 Spreads'!K$9</f>
        <v>157.71</v>
      </c>
      <c r="AD16" s="36">
        <f>'03312021 Spreads'!K$14</f>
        <v>168.4</v>
      </c>
      <c r="AE16" s="36">
        <f>'03312021 Spreads'!K$34</f>
        <v>195.51</v>
      </c>
      <c r="AF16" s="87"/>
      <c r="AG16" s="72">
        <v>10</v>
      </c>
      <c r="AH16" s="72" t="s">
        <v>13</v>
      </c>
      <c r="AI16" s="46">
        <f>'Mar 2021 LT Spreads'!K$6</f>
        <v>225.17</v>
      </c>
      <c r="AJ16" s="46">
        <f>'Mar 2021 LT Spreads'!K$9</f>
        <v>242.81</v>
      </c>
      <c r="AK16" s="46">
        <f>'Mar 2021 LT Spreads'!K$14</f>
        <v>253.21</v>
      </c>
      <c r="AL16" s="46">
        <f>'Mar 2021 LT Spreads'!K$34</f>
        <v>272.48</v>
      </c>
      <c r="AM16" s="90"/>
      <c r="AN16" s="3">
        <v>10</v>
      </c>
      <c r="AO16" s="41" t="s">
        <v>31</v>
      </c>
      <c r="AP16" s="20">
        <v>71.085463966444806</v>
      </c>
      <c r="AQ16" s="21">
        <v>80.658373299553546</v>
      </c>
      <c r="AR16" s="22">
        <v>83.071762307498417</v>
      </c>
      <c r="AS16" s="25"/>
    </row>
    <row r="17" spans="4:45" ht="15.75" thickBot="1" x14ac:dyDescent="0.3">
      <c r="E17" s="29">
        <f>SUM(E7:E16)</f>
        <v>59.893000000000001</v>
      </c>
      <c r="F17" s="30">
        <f t="shared" ref="F17:H17" si="10">SUM(F7:F16)</f>
        <v>79.700333333333333</v>
      </c>
      <c r="G17" s="30">
        <f t="shared" si="10"/>
        <v>96.940833333333345</v>
      </c>
      <c r="H17" s="31">
        <f t="shared" si="10"/>
        <v>136.88183333333333</v>
      </c>
      <c r="I17" s="63"/>
      <c r="J17" s="29">
        <f>SUM(J7:J16)</f>
        <v>114.15583333333333</v>
      </c>
      <c r="K17" s="30">
        <f t="shared" ref="K17:M17" si="11">SUM(K7:K16)</f>
        <v>140.78733333333332</v>
      </c>
      <c r="L17" s="30">
        <f t="shared" si="11"/>
        <v>158.22</v>
      </c>
      <c r="M17" s="31">
        <f t="shared" si="11"/>
        <v>187.97216666666668</v>
      </c>
      <c r="N17" s="63"/>
      <c r="O17" s="29">
        <f>SUM(O7:O16)</f>
        <v>-54.26283333333334</v>
      </c>
      <c r="P17" s="30">
        <f t="shared" ref="P17:R17" si="12">SUM(P7:P16)</f>
        <v>-61.086999999999989</v>
      </c>
      <c r="Q17" s="30">
        <f t="shared" si="12"/>
        <v>-61.279166666666676</v>
      </c>
      <c r="R17" s="31">
        <f t="shared" si="12"/>
        <v>-51.090333333333326</v>
      </c>
      <c r="S17" s="63"/>
      <c r="T17" s="133"/>
      <c r="U17" s="29">
        <f>SUM(U7:U16)</f>
        <v>18.776463551073746</v>
      </c>
      <c r="V17" s="30">
        <f t="shared" ref="V17:X17" si="13">SUM(V7:V16)</f>
        <v>25.307769360640769</v>
      </c>
      <c r="W17" s="30">
        <f t="shared" si="13"/>
        <v>28.59008694595995</v>
      </c>
      <c r="X17" s="31">
        <f t="shared" si="13"/>
        <v>28.59008694595995</v>
      </c>
      <c r="Y17" s="63"/>
      <c r="AM17" s="55"/>
      <c r="AN17" s="24"/>
      <c r="AO17" s="24"/>
      <c r="AP17" s="25"/>
      <c r="AQ17" s="25"/>
      <c r="AR17" s="25"/>
      <c r="AS17" s="25"/>
    </row>
    <row r="18" spans="4:45" ht="15.75" thickBot="1" x14ac:dyDescent="0.3">
      <c r="D18" s="26"/>
      <c r="E18" s="57"/>
      <c r="T18" s="25"/>
      <c r="U18" s="57" t="s">
        <v>49</v>
      </c>
      <c r="Z18" s="26"/>
      <c r="AA18" s="26"/>
      <c r="AB18" s="25"/>
      <c r="AC18" s="26"/>
      <c r="AD18" s="26"/>
      <c r="AE18" s="26"/>
      <c r="AF18" s="26"/>
      <c r="AM18" s="55"/>
      <c r="AN18" s="24"/>
      <c r="AO18" s="24"/>
      <c r="AP18" s="25"/>
      <c r="AQ18" s="25"/>
      <c r="AR18" s="25"/>
      <c r="AS18" s="25"/>
    </row>
    <row r="19" spans="4:45" ht="15.75" thickBot="1" x14ac:dyDescent="0.3">
      <c r="D19" s="26"/>
      <c r="E19" s="71"/>
      <c r="F19" s="71"/>
      <c r="G19" s="71"/>
      <c r="H19" s="71"/>
      <c r="I19" s="71"/>
      <c r="J19" s="71"/>
      <c r="K19" s="71"/>
      <c r="L19" s="71"/>
      <c r="M19" s="71" t="s">
        <v>57</v>
      </c>
      <c r="N19" s="71"/>
      <c r="O19" s="66">
        <f>O17*0.25</f>
        <v>-13.565708333333335</v>
      </c>
      <c r="P19" s="67">
        <f t="shared" ref="P19:R19" si="14">P17*0.25</f>
        <v>-15.271749999999997</v>
      </c>
      <c r="Q19" s="67">
        <f t="shared" si="14"/>
        <v>-15.319791666666669</v>
      </c>
      <c r="R19" s="67">
        <f t="shared" si="14"/>
        <v>-12.772583333333332</v>
      </c>
      <c r="S19" s="71"/>
      <c r="T19" s="69"/>
      <c r="U19" s="75"/>
      <c r="V19" s="75"/>
      <c r="W19" s="75"/>
      <c r="X19" s="75"/>
      <c r="Y19" s="75"/>
      <c r="Z19" s="26"/>
      <c r="AA19" s="26"/>
      <c r="AB19" s="25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4"/>
      <c r="AO19" s="24"/>
      <c r="AP19" s="25"/>
      <c r="AQ19" s="25"/>
      <c r="AR19" s="25"/>
      <c r="AS19" s="25"/>
    </row>
    <row r="20" spans="4:45" x14ac:dyDescent="0.25">
      <c r="D20" s="26"/>
      <c r="E20" s="73"/>
      <c r="F20" s="26"/>
      <c r="G20" s="26"/>
      <c r="H20" s="26"/>
      <c r="I20" s="26"/>
      <c r="M20" s="27" t="s">
        <v>58</v>
      </c>
      <c r="O20" s="74">
        <f>MIN(MAX(-U17,O19),2*U17)</f>
        <v>-13.565708333333335</v>
      </c>
      <c r="P20" s="74">
        <f>MIN(MAX(-V17,P19),2*V17)</f>
        <v>-15.271749999999997</v>
      </c>
      <c r="Q20" s="74">
        <f>MIN(MAX(-W17,Q19),2*W17)</f>
        <v>-15.319791666666669</v>
      </c>
      <c r="R20" s="77">
        <f>MIN(MAX(-X17,R19),2*X17)</f>
        <v>-12.772583333333332</v>
      </c>
      <c r="S20" s="75"/>
      <c r="T20" s="75" t="s">
        <v>60</v>
      </c>
      <c r="U20" s="75"/>
      <c r="V20" s="75"/>
      <c r="W20" s="75"/>
      <c r="X20" s="69"/>
      <c r="Y20" s="69"/>
      <c r="Z20" s="26"/>
      <c r="AA20" s="26"/>
      <c r="AB20" s="25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4"/>
      <c r="AO20" s="24"/>
      <c r="AP20" s="25"/>
      <c r="AQ20" s="25"/>
      <c r="AR20" s="25"/>
      <c r="AS20" s="25"/>
    </row>
    <row r="21" spans="4:45" ht="15.75" thickBot="1" x14ac:dyDescent="0.3">
      <c r="D21" s="26"/>
      <c r="E21" s="57"/>
      <c r="N21" s="58" t="s">
        <v>53</v>
      </c>
      <c r="T21" s="58" t="s">
        <v>53</v>
      </c>
      <c r="Z21" s="26"/>
      <c r="AA21" s="26"/>
      <c r="AB21" s="25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4"/>
      <c r="AO21" s="24"/>
      <c r="AP21" s="25"/>
      <c r="AQ21" s="25"/>
      <c r="AR21" s="25"/>
      <c r="AS21" s="25"/>
    </row>
    <row r="22" spans="4:45" ht="15.75" thickBot="1" x14ac:dyDescent="0.3">
      <c r="D22" s="26"/>
      <c r="E22" s="57"/>
      <c r="K22" s="27" t="s">
        <v>73</v>
      </c>
      <c r="N22" s="58">
        <v>1</v>
      </c>
      <c r="O22" s="78">
        <f>O20</f>
        <v>-13.565708333333335</v>
      </c>
      <c r="P22" s="79">
        <f t="shared" ref="P22:R22" si="15">P20</f>
        <v>-15.271749999999997</v>
      </c>
      <c r="Q22" s="79">
        <f t="shared" si="15"/>
        <v>-15.319791666666669</v>
      </c>
      <c r="R22" s="80">
        <f t="shared" si="15"/>
        <v>-12.772583333333332</v>
      </c>
      <c r="S22" s="92"/>
      <c r="T22" s="58">
        <v>1</v>
      </c>
      <c r="U22" s="78">
        <f t="shared" ref="U22:X25" si="16">U$17+O22</f>
        <v>5.2107552177404113</v>
      </c>
      <c r="V22" s="78">
        <f t="shared" si="16"/>
        <v>10.036019360640772</v>
      </c>
      <c r="W22" s="78">
        <f t="shared" si="16"/>
        <v>13.270295279293281</v>
      </c>
      <c r="X22" s="78">
        <f t="shared" si="16"/>
        <v>15.817503612626618</v>
      </c>
      <c r="Y22" s="92"/>
      <c r="Z22" s="26"/>
      <c r="AA22" s="26"/>
      <c r="AB22" s="25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4"/>
      <c r="AO22" s="24"/>
      <c r="AP22" s="25"/>
      <c r="AQ22" s="25"/>
      <c r="AR22" s="25"/>
      <c r="AS22" s="25"/>
    </row>
    <row r="23" spans="4:45" ht="15.75" thickBot="1" x14ac:dyDescent="0.3">
      <c r="D23" s="26"/>
      <c r="E23" s="57"/>
      <c r="N23" s="58">
        <v>2</v>
      </c>
      <c r="O23" s="81">
        <f>O22*2/3</f>
        <v>-9.0438055555555561</v>
      </c>
      <c r="P23" s="82">
        <f t="shared" ref="P23:R23" si="17">P22*2/3</f>
        <v>-10.181166666666664</v>
      </c>
      <c r="Q23" s="82">
        <f t="shared" si="17"/>
        <v>-10.213194444444445</v>
      </c>
      <c r="R23" s="83">
        <f t="shared" si="17"/>
        <v>-8.5150555555555538</v>
      </c>
      <c r="S23" s="92"/>
      <c r="T23" s="58">
        <v>2</v>
      </c>
      <c r="U23" s="78">
        <f t="shared" si="16"/>
        <v>9.7326579955181902</v>
      </c>
      <c r="V23" s="78">
        <f t="shared" si="16"/>
        <v>15.126602693974105</v>
      </c>
      <c r="W23" s="78">
        <f t="shared" si="16"/>
        <v>18.376892501515506</v>
      </c>
      <c r="X23" s="78">
        <f t="shared" si="16"/>
        <v>20.075031390404398</v>
      </c>
      <c r="Y23" s="92"/>
      <c r="Z23" s="26"/>
      <c r="AA23" s="26"/>
      <c r="AB23" s="25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4"/>
      <c r="AO23" s="24"/>
      <c r="AP23" s="25"/>
      <c r="AQ23" s="25"/>
      <c r="AR23" s="25"/>
      <c r="AS23" s="25"/>
    </row>
    <row r="24" spans="4:45" ht="15.75" thickBot="1" x14ac:dyDescent="0.3">
      <c r="E24" s="60"/>
      <c r="F24" s="60"/>
      <c r="G24" s="60"/>
      <c r="H24" s="60"/>
      <c r="I24" s="60"/>
      <c r="J24" s="60"/>
      <c r="K24" s="60"/>
      <c r="L24" s="60"/>
      <c r="M24" s="60"/>
      <c r="N24" s="60">
        <v>3</v>
      </c>
      <c r="O24" s="84">
        <f>O22*1/3</f>
        <v>-4.521902777777778</v>
      </c>
      <c r="P24" s="85">
        <f t="shared" ref="P24:R24" si="18">P22*1/3</f>
        <v>-5.0905833333333321</v>
      </c>
      <c r="Q24" s="85">
        <f t="shared" si="18"/>
        <v>-5.1065972222222227</v>
      </c>
      <c r="R24" s="86">
        <f t="shared" si="18"/>
        <v>-4.2575277777777769</v>
      </c>
      <c r="S24" s="92"/>
      <c r="T24" s="60">
        <v>3</v>
      </c>
      <c r="U24" s="78">
        <f t="shared" si="16"/>
        <v>14.254560773295967</v>
      </c>
      <c r="V24" s="78">
        <f t="shared" si="16"/>
        <v>20.217186027307438</v>
      </c>
      <c r="W24" s="78">
        <f t="shared" si="16"/>
        <v>23.483489723737726</v>
      </c>
      <c r="X24" s="78">
        <f t="shared" si="16"/>
        <v>24.332559168182172</v>
      </c>
      <c r="Y24" s="92"/>
      <c r="AN24" s="167"/>
      <c r="AO24" s="167"/>
      <c r="AP24" s="167"/>
      <c r="AQ24" s="167"/>
      <c r="AR24" s="167"/>
      <c r="AS24" s="60"/>
    </row>
    <row r="25" spans="4:45" ht="15.75" thickBot="1" x14ac:dyDescent="0.3">
      <c r="D25" s="26"/>
      <c r="E25" s="57"/>
      <c r="N25" s="60">
        <v>4</v>
      </c>
      <c r="O25" s="84">
        <v>0</v>
      </c>
      <c r="P25" s="85">
        <v>0</v>
      </c>
      <c r="Q25" s="85">
        <v>0</v>
      </c>
      <c r="R25" s="86">
        <v>0</v>
      </c>
      <c r="S25" s="92"/>
      <c r="T25" s="60" t="s">
        <v>67</v>
      </c>
      <c r="U25" s="78">
        <f t="shared" si="16"/>
        <v>18.776463551073746</v>
      </c>
      <c r="V25" s="78">
        <f t="shared" si="16"/>
        <v>25.307769360640769</v>
      </c>
      <c r="W25" s="78">
        <f t="shared" si="16"/>
        <v>28.59008694595995</v>
      </c>
      <c r="X25" s="78">
        <f t="shared" si="16"/>
        <v>28.59008694595995</v>
      </c>
      <c r="Y25" s="92"/>
      <c r="Z25" s="26"/>
      <c r="AA25" s="26"/>
      <c r="AB25" s="25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4"/>
      <c r="AO25" s="24"/>
      <c r="AP25" s="25"/>
      <c r="AQ25" s="25"/>
      <c r="AR25" s="25"/>
      <c r="AS25" s="25"/>
    </row>
    <row r="26" spans="4:45" ht="15.75" thickBot="1" x14ac:dyDescent="0.3">
      <c r="D26" s="26"/>
      <c r="E26" s="57"/>
      <c r="T26" s="25"/>
      <c r="U26" s="57"/>
      <c r="Z26" s="26"/>
      <c r="AA26" s="26"/>
      <c r="AB26" s="25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4"/>
      <c r="AO26" s="24"/>
      <c r="AP26" s="25"/>
      <c r="AQ26" s="25"/>
      <c r="AR26" s="25"/>
      <c r="AS26" s="25"/>
    </row>
    <row r="27" spans="4:45" x14ac:dyDescent="0.25">
      <c r="K27" s="126"/>
      <c r="L27" s="126"/>
      <c r="M27" s="126"/>
      <c r="N27" s="126"/>
      <c r="O27" s="126"/>
      <c r="P27" s="126"/>
      <c r="Q27" s="126"/>
      <c r="R27" s="126"/>
      <c r="S27" s="126"/>
      <c r="T27" s="174" t="s">
        <v>68</v>
      </c>
      <c r="U27" s="175"/>
      <c r="V27" s="175"/>
      <c r="W27" s="175"/>
      <c r="X27" s="176"/>
    </row>
    <row r="28" spans="4:45" ht="15.75" thickBot="1" x14ac:dyDescent="0.3">
      <c r="K28" s="126"/>
      <c r="L28" s="126"/>
      <c r="M28" s="126"/>
      <c r="N28" s="171"/>
      <c r="O28" s="182"/>
      <c r="P28" s="182"/>
      <c r="Q28" s="182"/>
      <c r="R28" s="182"/>
      <c r="S28" s="126"/>
      <c r="T28" s="177" t="s">
        <v>53</v>
      </c>
      <c r="U28" s="26"/>
      <c r="V28" s="26"/>
      <c r="W28" s="26"/>
      <c r="X28" s="151"/>
    </row>
    <row r="29" spans="4:45" ht="15.75" thickBot="1" x14ac:dyDescent="0.3">
      <c r="K29" s="27" t="s">
        <v>96</v>
      </c>
      <c r="L29" s="126"/>
      <c r="M29" s="126"/>
      <c r="N29" s="171">
        <v>1</v>
      </c>
      <c r="O29" s="172">
        <f>E17</f>
        <v>59.893000000000001</v>
      </c>
      <c r="P29" s="172">
        <f t="shared" ref="P29:R29" si="19">F17</f>
        <v>79.700333333333333</v>
      </c>
      <c r="Q29" s="172">
        <f t="shared" si="19"/>
        <v>96.940833333333345</v>
      </c>
      <c r="R29" s="172">
        <f t="shared" si="19"/>
        <v>136.88183333333333</v>
      </c>
      <c r="S29" s="126"/>
      <c r="T29" s="177">
        <v>1</v>
      </c>
      <c r="U29" s="78">
        <f t="shared" ref="U29:X32" si="20">O29-U22</f>
        <v>54.682244782259588</v>
      </c>
      <c r="V29" s="78">
        <f t="shared" si="20"/>
        <v>69.664313972692554</v>
      </c>
      <c r="W29" s="78">
        <f t="shared" si="20"/>
        <v>83.670538054040065</v>
      </c>
      <c r="X29" s="178">
        <f t="shared" si="20"/>
        <v>121.06432972070671</v>
      </c>
    </row>
    <row r="30" spans="4:45" ht="15.75" thickBot="1" x14ac:dyDescent="0.3">
      <c r="K30" s="27" t="s">
        <v>97</v>
      </c>
      <c r="L30" s="126"/>
      <c r="M30" s="126"/>
      <c r="N30" s="171">
        <v>2</v>
      </c>
      <c r="O30" s="173">
        <f>O29-1/3*O$17</f>
        <v>77.980611111111116</v>
      </c>
      <c r="P30" s="173">
        <f t="shared" ref="P30:R32" si="21">P29-1/3*P$17</f>
        <v>100.06266666666666</v>
      </c>
      <c r="Q30" s="173">
        <f t="shared" si="21"/>
        <v>117.36722222222224</v>
      </c>
      <c r="R30" s="173">
        <f t="shared" si="21"/>
        <v>153.91194444444443</v>
      </c>
      <c r="S30" s="126"/>
      <c r="T30" s="177">
        <v>2</v>
      </c>
      <c r="U30" s="78">
        <f t="shared" si="20"/>
        <v>68.247953115592921</v>
      </c>
      <c r="V30" s="78">
        <f t="shared" si="20"/>
        <v>84.936063972692551</v>
      </c>
      <c r="W30" s="78">
        <f t="shared" si="20"/>
        <v>98.99032972070674</v>
      </c>
      <c r="X30" s="178">
        <f t="shared" si="20"/>
        <v>133.83691305404002</v>
      </c>
    </row>
    <row r="31" spans="4:45" ht="15.75" thickBot="1" x14ac:dyDescent="0.3">
      <c r="K31" s="126"/>
      <c r="L31" s="126"/>
      <c r="M31" s="126"/>
      <c r="N31" s="171">
        <v>3</v>
      </c>
      <c r="O31" s="173">
        <f>O30-1/3*O$17</f>
        <v>96.068222222222232</v>
      </c>
      <c r="P31" s="173">
        <f t="shared" si="21"/>
        <v>120.42499999999998</v>
      </c>
      <c r="Q31" s="173">
        <f t="shared" si="21"/>
        <v>137.79361111111112</v>
      </c>
      <c r="R31" s="173">
        <f t="shared" si="21"/>
        <v>170.94205555555553</v>
      </c>
      <c r="S31" s="126"/>
      <c r="T31" s="177">
        <v>3</v>
      </c>
      <c r="U31" s="78">
        <f t="shared" si="20"/>
        <v>81.813661448926268</v>
      </c>
      <c r="V31" s="78">
        <f t="shared" si="20"/>
        <v>100.20781397269255</v>
      </c>
      <c r="W31" s="78">
        <f t="shared" si="20"/>
        <v>114.31012138737339</v>
      </c>
      <c r="X31" s="178">
        <f t="shared" si="20"/>
        <v>146.60949638737335</v>
      </c>
    </row>
    <row r="32" spans="4:45" ht="15.75" thickBot="1" x14ac:dyDescent="0.3">
      <c r="K32" s="126"/>
      <c r="L32" s="126"/>
      <c r="M32" s="126"/>
      <c r="N32" s="171">
        <v>4</v>
      </c>
      <c r="O32" s="173">
        <f>O31-1/3*O$17</f>
        <v>114.15583333333335</v>
      </c>
      <c r="P32" s="173">
        <f t="shared" si="21"/>
        <v>140.78733333333332</v>
      </c>
      <c r="Q32" s="173">
        <f t="shared" si="21"/>
        <v>158.22</v>
      </c>
      <c r="R32" s="173">
        <f t="shared" si="21"/>
        <v>187.97216666666662</v>
      </c>
      <c r="S32" s="126"/>
      <c r="T32" s="179" t="s">
        <v>67</v>
      </c>
      <c r="U32" s="180">
        <f t="shared" si="20"/>
        <v>95.379369782259602</v>
      </c>
      <c r="V32" s="180">
        <f t="shared" si="20"/>
        <v>115.47956397269255</v>
      </c>
      <c r="W32" s="180">
        <f t="shared" si="20"/>
        <v>129.62991305404006</v>
      </c>
      <c r="X32" s="181">
        <f t="shared" si="20"/>
        <v>159.38207972070668</v>
      </c>
    </row>
  </sheetData>
  <mergeCells count="2">
    <mergeCell ref="AN1:AR1"/>
    <mergeCell ref="AN3:AR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/>
  <dimension ref="A1:K35"/>
  <sheetViews>
    <sheetView workbookViewId="0"/>
  </sheetViews>
  <sheetFormatPr defaultColWidth="8.85546875" defaultRowHeight="15" x14ac:dyDescent="0.25"/>
  <cols>
    <col min="1" max="16384" width="8.85546875" style="44"/>
  </cols>
  <sheetData>
    <row r="1" spans="1:11" x14ac:dyDescent="0.25">
      <c r="A1" s="101" t="s">
        <v>78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x14ac:dyDescent="0.25">
      <c r="A2" s="97" t="s">
        <v>0</v>
      </c>
      <c r="B2" s="210" t="s">
        <v>1</v>
      </c>
      <c r="C2" s="210"/>
      <c r="D2" s="210"/>
      <c r="E2" s="210"/>
      <c r="F2" s="210"/>
      <c r="G2" s="210"/>
      <c r="H2" s="210"/>
      <c r="I2" s="210"/>
      <c r="J2" s="210"/>
      <c r="K2" s="210"/>
    </row>
    <row r="3" spans="1:11" x14ac:dyDescent="0.25">
      <c r="A3" s="98" t="s">
        <v>2</v>
      </c>
      <c r="B3" s="100">
        <v>1</v>
      </c>
      <c r="C3" s="100">
        <v>2</v>
      </c>
      <c r="D3" s="100">
        <v>3</v>
      </c>
      <c r="E3" s="100">
        <v>4</v>
      </c>
      <c r="F3" s="100">
        <v>5</v>
      </c>
      <c r="G3" s="100">
        <v>6</v>
      </c>
      <c r="H3" s="100">
        <v>7</v>
      </c>
      <c r="I3" s="100">
        <v>8</v>
      </c>
      <c r="J3" s="100">
        <v>9</v>
      </c>
      <c r="K3" s="100">
        <v>10</v>
      </c>
    </row>
    <row r="4" spans="1:11" x14ac:dyDescent="0.25">
      <c r="A4" s="99" t="s">
        <v>3</v>
      </c>
      <c r="B4" s="100" t="s">
        <v>4</v>
      </c>
      <c r="C4" s="100" t="s">
        <v>5</v>
      </c>
      <c r="D4" s="100" t="s">
        <v>6</v>
      </c>
      <c r="E4" s="100" t="s">
        <v>7</v>
      </c>
      <c r="F4" s="100" t="s">
        <v>8</v>
      </c>
      <c r="G4" s="100" t="s">
        <v>9</v>
      </c>
      <c r="H4" s="100" t="s">
        <v>10</v>
      </c>
      <c r="I4" s="100" t="s">
        <v>11</v>
      </c>
      <c r="J4" s="100" t="s">
        <v>12</v>
      </c>
      <c r="K4" s="100" t="s">
        <v>13</v>
      </c>
    </row>
    <row r="5" spans="1:11" x14ac:dyDescent="0.25">
      <c r="A5" s="94">
        <v>1</v>
      </c>
      <c r="B5" s="95">
        <v>38.1</v>
      </c>
      <c r="C5" s="95">
        <v>47.53</v>
      </c>
      <c r="D5" s="95">
        <v>56.96</v>
      </c>
      <c r="E5" s="95">
        <v>64.77</v>
      </c>
      <c r="F5" s="95">
        <v>72.58</v>
      </c>
      <c r="G5" s="95">
        <v>80.400000000000006</v>
      </c>
      <c r="H5" s="95">
        <v>96.75</v>
      </c>
      <c r="I5" s="95">
        <v>113.1</v>
      </c>
      <c r="J5" s="95">
        <v>129.44999999999999</v>
      </c>
      <c r="K5" s="96">
        <v>212.76</v>
      </c>
    </row>
    <row r="6" spans="1:11" x14ac:dyDescent="0.25">
      <c r="A6" s="94">
        <v>2</v>
      </c>
      <c r="B6" s="95">
        <v>43.42</v>
      </c>
      <c r="C6" s="95">
        <v>54.58</v>
      </c>
      <c r="D6" s="95">
        <v>65.739999999999995</v>
      </c>
      <c r="E6" s="95">
        <v>73.91</v>
      </c>
      <c r="F6" s="95">
        <v>82.09</v>
      </c>
      <c r="G6" s="95">
        <v>90.26</v>
      </c>
      <c r="H6" s="95">
        <v>107.33</v>
      </c>
      <c r="I6" s="95">
        <v>124.39</v>
      </c>
      <c r="J6" s="95">
        <v>141.44999999999999</v>
      </c>
      <c r="K6" s="96">
        <v>218.76</v>
      </c>
    </row>
    <row r="7" spans="1:11" x14ac:dyDescent="0.25">
      <c r="A7" s="94">
        <v>3</v>
      </c>
      <c r="B7" s="95">
        <v>48.75</v>
      </c>
      <c r="C7" s="95">
        <v>61.63</v>
      </c>
      <c r="D7" s="95">
        <v>74.52</v>
      </c>
      <c r="E7" s="95">
        <v>83.06</v>
      </c>
      <c r="F7" s="95">
        <v>91.59</v>
      </c>
      <c r="G7" s="95">
        <v>100.13</v>
      </c>
      <c r="H7" s="95">
        <v>117.9</v>
      </c>
      <c r="I7" s="95">
        <v>135.68</v>
      </c>
      <c r="J7" s="95">
        <v>153.44999999999999</v>
      </c>
      <c r="K7" s="96">
        <v>224.76</v>
      </c>
    </row>
    <row r="8" spans="1:11" x14ac:dyDescent="0.25">
      <c r="A8" s="94">
        <v>4</v>
      </c>
      <c r="B8" s="95">
        <v>54.07</v>
      </c>
      <c r="C8" s="95">
        <v>68.680000000000007</v>
      </c>
      <c r="D8" s="95">
        <v>83.3</v>
      </c>
      <c r="E8" s="95">
        <v>92.2</v>
      </c>
      <c r="F8" s="95">
        <v>101.1</v>
      </c>
      <c r="G8" s="95">
        <v>109.99</v>
      </c>
      <c r="H8" s="95">
        <v>128.47999999999999</v>
      </c>
      <c r="I8" s="95">
        <v>146.97</v>
      </c>
      <c r="J8" s="95">
        <v>165.45</v>
      </c>
      <c r="K8" s="96">
        <v>230.76</v>
      </c>
    </row>
    <row r="9" spans="1:11" x14ac:dyDescent="0.25">
      <c r="A9" s="94">
        <v>5</v>
      </c>
      <c r="B9" s="95">
        <v>60.72</v>
      </c>
      <c r="C9" s="95">
        <v>75.08</v>
      </c>
      <c r="D9" s="95">
        <v>89.43</v>
      </c>
      <c r="E9" s="95">
        <v>99.24</v>
      </c>
      <c r="F9" s="95">
        <v>109.06</v>
      </c>
      <c r="G9" s="95">
        <v>118.87</v>
      </c>
      <c r="H9" s="95">
        <v>138.13</v>
      </c>
      <c r="I9" s="95">
        <v>157.38999999999999</v>
      </c>
      <c r="J9" s="95">
        <v>176.65</v>
      </c>
      <c r="K9" s="96">
        <v>236.36</v>
      </c>
    </row>
    <row r="10" spans="1:11" x14ac:dyDescent="0.25">
      <c r="A10" s="94">
        <v>6</v>
      </c>
      <c r="B10" s="95">
        <v>67.37</v>
      </c>
      <c r="C10" s="95">
        <v>81.47</v>
      </c>
      <c r="D10" s="95">
        <v>95.57</v>
      </c>
      <c r="E10" s="95">
        <v>106.29</v>
      </c>
      <c r="F10" s="95">
        <v>117.01</v>
      </c>
      <c r="G10" s="95">
        <v>127.74</v>
      </c>
      <c r="H10" s="95">
        <v>147.77000000000001</v>
      </c>
      <c r="I10" s="95">
        <v>167.81</v>
      </c>
      <c r="J10" s="95">
        <v>187.84</v>
      </c>
      <c r="K10" s="96">
        <v>241.96</v>
      </c>
    </row>
    <row r="11" spans="1:11" x14ac:dyDescent="0.25">
      <c r="A11" s="94">
        <v>7</v>
      </c>
      <c r="B11" s="95">
        <v>69.180000000000007</v>
      </c>
      <c r="C11" s="95">
        <v>84.49</v>
      </c>
      <c r="D11" s="95">
        <v>99.8</v>
      </c>
      <c r="E11" s="95">
        <v>109.91</v>
      </c>
      <c r="F11" s="95">
        <v>120.01</v>
      </c>
      <c r="G11" s="95">
        <v>130.12</v>
      </c>
      <c r="H11" s="95">
        <v>150.19</v>
      </c>
      <c r="I11" s="95">
        <v>170.25</v>
      </c>
      <c r="J11" s="95">
        <v>190.32</v>
      </c>
      <c r="K11" s="96">
        <v>243.19</v>
      </c>
    </row>
    <row r="12" spans="1:11" x14ac:dyDescent="0.25">
      <c r="A12" s="94">
        <v>8</v>
      </c>
      <c r="B12" s="95">
        <v>70.989999999999995</v>
      </c>
      <c r="C12" s="95">
        <v>87.51</v>
      </c>
      <c r="D12" s="95">
        <v>104.03</v>
      </c>
      <c r="E12" s="95">
        <v>113.52</v>
      </c>
      <c r="F12" s="95">
        <v>123.01</v>
      </c>
      <c r="G12" s="95">
        <v>132.51</v>
      </c>
      <c r="H12" s="95">
        <v>152.6</v>
      </c>
      <c r="I12" s="95">
        <v>172.69</v>
      </c>
      <c r="J12" s="95">
        <v>192.79</v>
      </c>
      <c r="K12" s="96">
        <v>244.43</v>
      </c>
    </row>
    <row r="13" spans="1:11" x14ac:dyDescent="0.25">
      <c r="A13" s="94">
        <v>9</v>
      </c>
      <c r="B13" s="95">
        <v>72.8</v>
      </c>
      <c r="C13" s="95">
        <v>90.53</v>
      </c>
      <c r="D13" s="95">
        <v>108.26</v>
      </c>
      <c r="E13" s="95">
        <v>117.14</v>
      </c>
      <c r="F13" s="95">
        <v>126.01</v>
      </c>
      <c r="G13" s="95">
        <v>134.88999999999999</v>
      </c>
      <c r="H13" s="95">
        <v>155.01</v>
      </c>
      <c r="I13" s="95">
        <v>175.13</v>
      </c>
      <c r="J13" s="95">
        <v>195.26</v>
      </c>
      <c r="K13" s="96">
        <v>245.66</v>
      </c>
    </row>
    <row r="14" spans="1:11" x14ac:dyDescent="0.25">
      <c r="A14" s="94">
        <v>10</v>
      </c>
      <c r="B14" s="95">
        <v>74.55</v>
      </c>
      <c r="C14" s="95">
        <v>92.31</v>
      </c>
      <c r="D14" s="95">
        <v>110.07</v>
      </c>
      <c r="E14" s="95">
        <v>118.8</v>
      </c>
      <c r="F14" s="95">
        <v>127.53</v>
      </c>
      <c r="G14" s="95">
        <v>136.26</v>
      </c>
      <c r="H14" s="95">
        <v>156.56</v>
      </c>
      <c r="I14" s="95">
        <v>176.87</v>
      </c>
      <c r="J14" s="95">
        <v>197.17</v>
      </c>
      <c r="K14" s="96">
        <v>246.62</v>
      </c>
    </row>
    <row r="15" spans="1:11" x14ac:dyDescent="0.25">
      <c r="A15" s="94">
        <v>11</v>
      </c>
      <c r="B15" s="95">
        <v>76.290000000000006</v>
      </c>
      <c r="C15" s="95">
        <v>94.08</v>
      </c>
      <c r="D15" s="95">
        <v>111.87</v>
      </c>
      <c r="E15" s="95">
        <v>120.45</v>
      </c>
      <c r="F15" s="95">
        <v>129.04</v>
      </c>
      <c r="G15" s="95">
        <v>137.62</v>
      </c>
      <c r="H15" s="95">
        <v>158.11000000000001</v>
      </c>
      <c r="I15" s="95">
        <v>178.6</v>
      </c>
      <c r="J15" s="95">
        <v>199.09</v>
      </c>
      <c r="K15" s="96">
        <v>247.58</v>
      </c>
    </row>
    <row r="16" spans="1:11" x14ac:dyDescent="0.25">
      <c r="A16" s="94">
        <v>12</v>
      </c>
      <c r="B16" s="95">
        <v>78.040000000000006</v>
      </c>
      <c r="C16" s="95">
        <v>95.86</v>
      </c>
      <c r="D16" s="95">
        <v>113.67</v>
      </c>
      <c r="E16" s="95">
        <v>122.11</v>
      </c>
      <c r="F16" s="95">
        <v>130.55000000000001</v>
      </c>
      <c r="G16" s="95">
        <v>138.99</v>
      </c>
      <c r="H16" s="95">
        <v>159.66</v>
      </c>
      <c r="I16" s="95">
        <v>180.33</v>
      </c>
      <c r="J16" s="95">
        <v>201</v>
      </c>
      <c r="K16" s="96">
        <v>248.54</v>
      </c>
    </row>
    <row r="17" spans="1:11" x14ac:dyDescent="0.25">
      <c r="A17" s="94">
        <v>13</v>
      </c>
      <c r="B17" s="95">
        <v>79.790000000000006</v>
      </c>
      <c r="C17" s="95">
        <v>97.63</v>
      </c>
      <c r="D17" s="95">
        <v>115.48</v>
      </c>
      <c r="E17" s="95">
        <v>123.77</v>
      </c>
      <c r="F17" s="95">
        <v>132.06</v>
      </c>
      <c r="G17" s="95">
        <v>140.35</v>
      </c>
      <c r="H17" s="95">
        <v>161.21</v>
      </c>
      <c r="I17" s="95">
        <v>182.06</v>
      </c>
      <c r="J17" s="95">
        <v>202.92</v>
      </c>
      <c r="K17" s="96">
        <v>249.49</v>
      </c>
    </row>
    <row r="18" spans="1:11" x14ac:dyDescent="0.25">
      <c r="A18" s="94">
        <v>14</v>
      </c>
      <c r="B18" s="95">
        <v>81.53</v>
      </c>
      <c r="C18" s="95">
        <v>99.41</v>
      </c>
      <c r="D18" s="95">
        <v>117.28</v>
      </c>
      <c r="E18" s="95">
        <v>125.43</v>
      </c>
      <c r="F18" s="95">
        <v>133.57</v>
      </c>
      <c r="G18" s="95">
        <v>141.72</v>
      </c>
      <c r="H18" s="95">
        <v>162.76</v>
      </c>
      <c r="I18" s="95">
        <v>183.79</v>
      </c>
      <c r="J18" s="95">
        <v>204.83</v>
      </c>
      <c r="K18" s="96">
        <v>250.45</v>
      </c>
    </row>
    <row r="19" spans="1:11" x14ac:dyDescent="0.25">
      <c r="A19" s="94">
        <v>15</v>
      </c>
      <c r="B19" s="95">
        <v>83.28</v>
      </c>
      <c r="C19" s="95">
        <v>101.18</v>
      </c>
      <c r="D19" s="95">
        <v>119.08</v>
      </c>
      <c r="E19" s="95">
        <v>127.08</v>
      </c>
      <c r="F19" s="95">
        <v>135.08000000000001</v>
      </c>
      <c r="G19" s="95">
        <v>143.09</v>
      </c>
      <c r="H19" s="95">
        <v>164.31</v>
      </c>
      <c r="I19" s="95">
        <v>185.53</v>
      </c>
      <c r="J19" s="95">
        <v>206.75</v>
      </c>
      <c r="K19" s="96">
        <v>251.41</v>
      </c>
    </row>
    <row r="20" spans="1:11" x14ac:dyDescent="0.25">
      <c r="A20" s="94">
        <v>16</v>
      </c>
      <c r="B20" s="95">
        <v>85.02</v>
      </c>
      <c r="C20" s="95">
        <v>102.96</v>
      </c>
      <c r="D20" s="95">
        <v>120.89</v>
      </c>
      <c r="E20" s="95">
        <v>128.74</v>
      </c>
      <c r="F20" s="95">
        <v>136.6</v>
      </c>
      <c r="G20" s="95">
        <v>144.44999999999999</v>
      </c>
      <c r="H20" s="95">
        <v>165.85</v>
      </c>
      <c r="I20" s="95">
        <v>187.26</v>
      </c>
      <c r="J20" s="95">
        <v>208.66</v>
      </c>
      <c r="K20" s="96">
        <v>252.37</v>
      </c>
    </row>
    <row r="21" spans="1:11" x14ac:dyDescent="0.25">
      <c r="A21" s="94">
        <v>17</v>
      </c>
      <c r="B21" s="95">
        <v>86.77</v>
      </c>
      <c r="C21" s="95">
        <v>104.73</v>
      </c>
      <c r="D21" s="95">
        <v>122.69</v>
      </c>
      <c r="E21" s="95">
        <v>130.4</v>
      </c>
      <c r="F21" s="95">
        <v>138.11000000000001</v>
      </c>
      <c r="G21" s="95">
        <v>145.82</v>
      </c>
      <c r="H21" s="95">
        <v>167.4</v>
      </c>
      <c r="I21" s="95">
        <v>188.99</v>
      </c>
      <c r="J21" s="95">
        <v>210.58</v>
      </c>
      <c r="K21" s="96">
        <v>253.32</v>
      </c>
    </row>
    <row r="22" spans="1:11" x14ac:dyDescent="0.25">
      <c r="A22" s="94">
        <v>18</v>
      </c>
      <c r="B22" s="95">
        <v>88.52</v>
      </c>
      <c r="C22" s="95">
        <v>106.51</v>
      </c>
      <c r="D22" s="95">
        <v>124.49</v>
      </c>
      <c r="E22" s="95">
        <v>132.06</v>
      </c>
      <c r="F22" s="95">
        <v>139.62</v>
      </c>
      <c r="G22" s="95">
        <v>147.18</v>
      </c>
      <c r="H22" s="95">
        <v>168.95</v>
      </c>
      <c r="I22" s="95">
        <v>190.72</v>
      </c>
      <c r="J22" s="95">
        <v>212.49</v>
      </c>
      <c r="K22" s="96">
        <v>254.28</v>
      </c>
    </row>
    <row r="23" spans="1:11" x14ac:dyDescent="0.25">
      <c r="A23" s="94">
        <v>19</v>
      </c>
      <c r="B23" s="95">
        <v>90.26</v>
      </c>
      <c r="C23" s="95">
        <v>108.28</v>
      </c>
      <c r="D23" s="95">
        <v>126.3</v>
      </c>
      <c r="E23" s="95">
        <v>133.72</v>
      </c>
      <c r="F23" s="95">
        <v>141.13</v>
      </c>
      <c r="G23" s="95">
        <v>148.55000000000001</v>
      </c>
      <c r="H23" s="95">
        <v>170.5</v>
      </c>
      <c r="I23" s="95">
        <v>192.45</v>
      </c>
      <c r="J23" s="95">
        <v>214.41</v>
      </c>
      <c r="K23" s="96">
        <v>255.24</v>
      </c>
    </row>
    <row r="24" spans="1:11" x14ac:dyDescent="0.25">
      <c r="A24" s="94">
        <v>20</v>
      </c>
      <c r="B24" s="95">
        <v>92.01</v>
      </c>
      <c r="C24" s="95">
        <v>110.05</v>
      </c>
      <c r="D24" s="95">
        <v>128.1</v>
      </c>
      <c r="E24" s="95">
        <v>135.37</v>
      </c>
      <c r="F24" s="95">
        <v>142.63999999999999</v>
      </c>
      <c r="G24" s="95">
        <v>149.91</v>
      </c>
      <c r="H24" s="95">
        <v>172.05</v>
      </c>
      <c r="I24" s="95">
        <v>194.19</v>
      </c>
      <c r="J24" s="95">
        <v>216.32</v>
      </c>
      <c r="K24" s="96">
        <v>256.2</v>
      </c>
    </row>
    <row r="25" spans="1:11" x14ac:dyDescent="0.25">
      <c r="A25" s="94">
        <v>21</v>
      </c>
      <c r="B25" s="95">
        <v>93.75</v>
      </c>
      <c r="C25" s="95">
        <v>111.83</v>
      </c>
      <c r="D25" s="95">
        <v>129.91</v>
      </c>
      <c r="E25" s="95">
        <v>137.03</v>
      </c>
      <c r="F25" s="95">
        <v>144.16</v>
      </c>
      <c r="G25" s="95">
        <v>151.28</v>
      </c>
      <c r="H25" s="95">
        <v>173.6</v>
      </c>
      <c r="I25" s="95">
        <v>195.92</v>
      </c>
      <c r="J25" s="95">
        <v>218.24</v>
      </c>
      <c r="K25" s="96">
        <v>257.14999999999998</v>
      </c>
    </row>
    <row r="26" spans="1:11" x14ac:dyDescent="0.25">
      <c r="A26" s="94">
        <v>22</v>
      </c>
      <c r="B26" s="95">
        <v>95.5</v>
      </c>
      <c r="C26" s="95">
        <v>113.6</v>
      </c>
      <c r="D26" s="95">
        <v>131.71</v>
      </c>
      <c r="E26" s="95">
        <v>138.69</v>
      </c>
      <c r="F26" s="95">
        <v>145.66999999999999</v>
      </c>
      <c r="G26" s="95">
        <v>152.65</v>
      </c>
      <c r="H26" s="95">
        <v>175.15</v>
      </c>
      <c r="I26" s="95">
        <v>197.65</v>
      </c>
      <c r="J26" s="95">
        <v>220.15</v>
      </c>
      <c r="K26" s="96">
        <v>258.11</v>
      </c>
    </row>
    <row r="27" spans="1:11" x14ac:dyDescent="0.25">
      <c r="A27" s="94">
        <v>23</v>
      </c>
      <c r="B27" s="95">
        <v>97.25</v>
      </c>
      <c r="C27" s="95">
        <v>115.38</v>
      </c>
      <c r="D27" s="95">
        <v>133.51</v>
      </c>
      <c r="E27" s="95">
        <v>140.35</v>
      </c>
      <c r="F27" s="95">
        <v>147.18</v>
      </c>
      <c r="G27" s="95">
        <v>154.01</v>
      </c>
      <c r="H27" s="95">
        <v>176.7</v>
      </c>
      <c r="I27" s="95">
        <v>199.38</v>
      </c>
      <c r="J27" s="95">
        <v>222.07</v>
      </c>
      <c r="K27" s="96">
        <v>259.07</v>
      </c>
    </row>
    <row r="28" spans="1:11" x14ac:dyDescent="0.25">
      <c r="A28" s="94">
        <v>24</v>
      </c>
      <c r="B28" s="95">
        <v>98.99</v>
      </c>
      <c r="C28" s="95">
        <v>117.15</v>
      </c>
      <c r="D28" s="95">
        <v>135.32</v>
      </c>
      <c r="E28" s="95">
        <v>142</v>
      </c>
      <c r="F28" s="95">
        <v>148.69</v>
      </c>
      <c r="G28" s="95">
        <v>155.38</v>
      </c>
      <c r="H28" s="95">
        <v>178.25</v>
      </c>
      <c r="I28" s="95">
        <v>201.11</v>
      </c>
      <c r="J28" s="95">
        <v>223.98</v>
      </c>
      <c r="K28" s="96">
        <v>260.02999999999997</v>
      </c>
    </row>
    <row r="29" spans="1:11" x14ac:dyDescent="0.25">
      <c r="A29" s="94">
        <v>25</v>
      </c>
      <c r="B29" s="95">
        <v>100.74</v>
      </c>
      <c r="C29" s="95">
        <v>118.93</v>
      </c>
      <c r="D29" s="95">
        <v>137.12</v>
      </c>
      <c r="E29" s="95">
        <v>143.66</v>
      </c>
      <c r="F29" s="95">
        <v>150.19999999999999</v>
      </c>
      <c r="G29" s="95">
        <v>156.74</v>
      </c>
      <c r="H29" s="95">
        <v>179.8</v>
      </c>
      <c r="I29" s="95">
        <v>202.85</v>
      </c>
      <c r="J29" s="95">
        <v>225.9</v>
      </c>
      <c r="K29" s="96">
        <v>260.98</v>
      </c>
    </row>
    <row r="30" spans="1:11" x14ac:dyDescent="0.25">
      <c r="A30" s="94">
        <v>26</v>
      </c>
      <c r="B30" s="95">
        <v>102.48</v>
      </c>
      <c r="C30" s="95">
        <v>120.7</v>
      </c>
      <c r="D30" s="95">
        <v>138.91999999999999</v>
      </c>
      <c r="E30" s="95">
        <v>145.32</v>
      </c>
      <c r="F30" s="95">
        <v>151.71</v>
      </c>
      <c r="G30" s="95">
        <v>158.11000000000001</v>
      </c>
      <c r="H30" s="95">
        <v>181.34</v>
      </c>
      <c r="I30" s="95">
        <v>204.58</v>
      </c>
      <c r="J30" s="95">
        <v>227.81</v>
      </c>
      <c r="K30" s="96">
        <v>261.94</v>
      </c>
    </row>
    <row r="31" spans="1:11" x14ac:dyDescent="0.25">
      <c r="A31" s="94">
        <v>27</v>
      </c>
      <c r="B31" s="95">
        <v>104.23</v>
      </c>
      <c r="C31" s="95">
        <v>122.48</v>
      </c>
      <c r="D31" s="95">
        <v>140.72999999999999</v>
      </c>
      <c r="E31" s="95">
        <v>146.97999999999999</v>
      </c>
      <c r="F31" s="95">
        <v>153.22999999999999</v>
      </c>
      <c r="G31" s="95">
        <v>159.47999999999999</v>
      </c>
      <c r="H31" s="95">
        <v>182.89</v>
      </c>
      <c r="I31" s="95">
        <v>206.31</v>
      </c>
      <c r="J31" s="95">
        <v>229.73</v>
      </c>
      <c r="K31" s="96">
        <v>262.89999999999998</v>
      </c>
    </row>
    <row r="32" spans="1:11" x14ac:dyDescent="0.25">
      <c r="A32" s="94">
        <v>28</v>
      </c>
      <c r="B32" s="95">
        <v>105.97</v>
      </c>
      <c r="C32" s="95">
        <v>124.25</v>
      </c>
      <c r="D32" s="95">
        <v>142.53</v>
      </c>
      <c r="E32" s="95">
        <v>148.63</v>
      </c>
      <c r="F32" s="95">
        <v>154.74</v>
      </c>
      <c r="G32" s="95">
        <v>160.84</v>
      </c>
      <c r="H32" s="95">
        <v>184.44</v>
      </c>
      <c r="I32" s="95">
        <v>208.04</v>
      </c>
      <c r="J32" s="95">
        <v>231.64</v>
      </c>
      <c r="K32" s="96">
        <v>263.86</v>
      </c>
    </row>
    <row r="33" spans="1:11" x14ac:dyDescent="0.25">
      <c r="A33" s="94">
        <v>29</v>
      </c>
      <c r="B33" s="95">
        <v>107.72</v>
      </c>
      <c r="C33" s="95">
        <v>126.03</v>
      </c>
      <c r="D33" s="95">
        <v>144.33000000000001</v>
      </c>
      <c r="E33" s="95">
        <v>150.29</v>
      </c>
      <c r="F33" s="95">
        <v>156.25</v>
      </c>
      <c r="G33" s="95">
        <v>162.21</v>
      </c>
      <c r="H33" s="95">
        <v>185.99</v>
      </c>
      <c r="I33" s="95">
        <v>209.77</v>
      </c>
      <c r="J33" s="95">
        <v>233.56</v>
      </c>
      <c r="K33" s="96">
        <v>264.81</v>
      </c>
    </row>
    <row r="34" spans="1:11" x14ac:dyDescent="0.25">
      <c r="A34" s="94">
        <v>30</v>
      </c>
      <c r="B34" s="95">
        <v>109.47</v>
      </c>
      <c r="C34" s="95">
        <v>127.8</v>
      </c>
      <c r="D34" s="95">
        <v>146.13999999999999</v>
      </c>
      <c r="E34" s="95">
        <v>151.94999999999999</v>
      </c>
      <c r="F34" s="95">
        <v>157.76</v>
      </c>
      <c r="G34" s="95">
        <v>163.57</v>
      </c>
      <c r="H34" s="95">
        <v>187.54</v>
      </c>
      <c r="I34" s="95">
        <v>211.51</v>
      </c>
      <c r="J34" s="95">
        <v>235.47</v>
      </c>
      <c r="K34" s="96">
        <v>265.77</v>
      </c>
    </row>
    <row r="35" spans="1:11" x14ac:dyDescent="0.25">
      <c r="A35" s="100" t="s">
        <v>14</v>
      </c>
      <c r="B35" s="95">
        <v>81.918666666666638</v>
      </c>
      <c r="C35" s="95">
        <v>98.75500000000001</v>
      </c>
      <c r="D35" s="95">
        <v>115.59166666666667</v>
      </c>
      <c r="E35" s="95">
        <v>123.429</v>
      </c>
      <c r="F35" s="95">
        <v>131.26599999999999</v>
      </c>
      <c r="G35" s="95">
        <v>139.10399999999998</v>
      </c>
      <c r="H35" s="95">
        <v>160.24066666666664</v>
      </c>
      <c r="I35" s="95">
        <v>181.37733333333335</v>
      </c>
      <c r="J35" s="95">
        <v>202.51433333333333</v>
      </c>
      <c r="K35" s="95">
        <v>249.29199999999989</v>
      </c>
    </row>
  </sheetData>
  <mergeCells count="1">
    <mergeCell ref="B2:K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K35"/>
  <sheetViews>
    <sheetView workbookViewId="0">
      <selection activeCell="R13" sqref="R13"/>
    </sheetView>
  </sheetViews>
  <sheetFormatPr defaultRowHeight="15" x14ac:dyDescent="0.25"/>
  <sheetData>
    <row r="1" spans="1:11" x14ac:dyDescent="0.25">
      <c r="A1" s="51" t="s">
        <v>45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x14ac:dyDescent="0.25">
      <c r="A2" s="48" t="s">
        <v>0</v>
      </c>
      <c r="B2" s="210" t="s">
        <v>1</v>
      </c>
      <c r="C2" s="210"/>
      <c r="D2" s="210"/>
      <c r="E2" s="210"/>
      <c r="F2" s="210"/>
      <c r="G2" s="210"/>
      <c r="H2" s="210"/>
      <c r="I2" s="210"/>
      <c r="J2" s="210"/>
      <c r="K2" s="210"/>
    </row>
    <row r="3" spans="1:11" x14ac:dyDescent="0.25">
      <c r="A3" s="49" t="s">
        <v>2</v>
      </c>
      <c r="B3" s="54">
        <v>1</v>
      </c>
      <c r="C3" s="54">
        <v>2</v>
      </c>
      <c r="D3" s="54">
        <v>3</v>
      </c>
      <c r="E3" s="54">
        <v>4</v>
      </c>
      <c r="F3" s="54">
        <v>5</v>
      </c>
      <c r="G3" s="54">
        <v>6</v>
      </c>
      <c r="H3" s="54">
        <v>7</v>
      </c>
      <c r="I3" s="54">
        <v>8</v>
      </c>
      <c r="J3" s="54">
        <v>9</v>
      </c>
      <c r="K3" s="54">
        <v>10</v>
      </c>
    </row>
    <row r="4" spans="1:11" x14ac:dyDescent="0.25">
      <c r="A4" s="50" t="s">
        <v>3</v>
      </c>
      <c r="B4" s="54" t="s">
        <v>4</v>
      </c>
      <c r="C4" s="54" t="s">
        <v>5</v>
      </c>
      <c r="D4" s="54" t="s">
        <v>6</v>
      </c>
      <c r="E4" s="54" t="s">
        <v>7</v>
      </c>
      <c r="F4" s="54" t="s">
        <v>8</v>
      </c>
      <c r="G4" s="54" t="s">
        <v>9</v>
      </c>
      <c r="H4" s="54" t="s">
        <v>10</v>
      </c>
      <c r="I4" s="54" t="s">
        <v>11</v>
      </c>
      <c r="J4" s="54" t="s">
        <v>12</v>
      </c>
      <c r="K4" s="54" t="s">
        <v>13</v>
      </c>
    </row>
    <row r="5" spans="1:11" x14ac:dyDescent="0.25">
      <c r="A5" s="45">
        <v>1</v>
      </c>
      <c r="B5" s="46">
        <v>37.700000000000003</v>
      </c>
      <c r="C5" s="46">
        <v>47.46</v>
      </c>
      <c r="D5" s="46">
        <v>57.21</v>
      </c>
      <c r="E5" s="46">
        <v>65.319999999999993</v>
      </c>
      <c r="F5" s="46">
        <v>73.42</v>
      </c>
      <c r="G5" s="46">
        <v>81.52</v>
      </c>
      <c r="H5" s="46">
        <v>98.92</v>
      </c>
      <c r="I5" s="46">
        <v>116.32</v>
      </c>
      <c r="J5" s="46">
        <v>133.71</v>
      </c>
      <c r="K5" s="47">
        <v>219.13</v>
      </c>
    </row>
    <row r="6" spans="1:11" x14ac:dyDescent="0.25">
      <c r="A6" s="45">
        <v>2</v>
      </c>
      <c r="B6" s="46">
        <v>43.07</v>
      </c>
      <c r="C6" s="46">
        <v>54.58</v>
      </c>
      <c r="D6" s="46">
        <v>66.09</v>
      </c>
      <c r="E6" s="46">
        <v>74.58</v>
      </c>
      <c r="F6" s="46">
        <v>83.07</v>
      </c>
      <c r="G6" s="46">
        <v>91.56</v>
      </c>
      <c r="H6" s="46">
        <v>109.64</v>
      </c>
      <c r="I6" s="46">
        <v>127.72</v>
      </c>
      <c r="J6" s="46">
        <v>145.79</v>
      </c>
      <c r="K6" s="47">
        <v>225.17</v>
      </c>
    </row>
    <row r="7" spans="1:11" x14ac:dyDescent="0.25">
      <c r="A7" s="45">
        <v>3</v>
      </c>
      <c r="B7" s="46">
        <v>48.43</v>
      </c>
      <c r="C7" s="46">
        <v>61.7</v>
      </c>
      <c r="D7" s="46">
        <v>74.97</v>
      </c>
      <c r="E7" s="46">
        <v>83.85</v>
      </c>
      <c r="F7" s="46">
        <v>92.73</v>
      </c>
      <c r="G7" s="46">
        <v>101.6</v>
      </c>
      <c r="H7" s="46">
        <v>120.36</v>
      </c>
      <c r="I7" s="46">
        <v>139.12</v>
      </c>
      <c r="J7" s="46">
        <v>157.87</v>
      </c>
      <c r="K7" s="47">
        <v>231.21</v>
      </c>
    </row>
    <row r="8" spans="1:11" x14ac:dyDescent="0.25">
      <c r="A8" s="45">
        <v>4</v>
      </c>
      <c r="B8" s="46">
        <v>53.8</v>
      </c>
      <c r="C8" s="46">
        <v>68.83</v>
      </c>
      <c r="D8" s="46">
        <v>83.85</v>
      </c>
      <c r="E8" s="46">
        <v>93.12</v>
      </c>
      <c r="F8" s="46">
        <v>102.38</v>
      </c>
      <c r="G8" s="46">
        <v>111.64</v>
      </c>
      <c r="H8" s="46">
        <v>131.08000000000001</v>
      </c>
      <c r="I8" s="46">
        <v>150.52000000000001</v>
      </c>
      <c r="J8" s="46">
        <v>169.95</v>
      </c>
      <c r="K8" s="47">
        <v>237.25</v>
      </c>
    </row>
    <row r="9" spans="1:11" x14ac:dyDescent="0.25">
      <c r="A9" s="45">
        <v>5</v>
      </c>
      <c r="B9" s="46">
        <v>60.37</v>
      </c>
      <c r="C9" s="46">
        <v>75.150000000000006</v>
      </c>
      <c r="D9" s="46">
        <v>89.94</v>
      </c>
      <c r="E9" s="46">
        <v>100.15</v>
      </c>
      <c r="F9" s="46">
        <v>110.35</v>
      </c>
      <c r="G9" s="46">
        <v>120.56</v>
      </c>
      <c r="H9" s="46">
        <v>140.72999999999999</v>
      </c>
      <c r="I9" s="46">
        <v>160.91</v>
      </c>
      <c r="J9" s="46">
        <v>181.08</v>
      </c>
      <c r="K9" s="47">
        <v>242.81</v>
      </c>
    </row>
    <row r="10" spans="1:11" x14ac:dyDescent="0.25">
      <c r="A10" s="45">
        <v>6</v>
      </c>
      <c r="B10" s="46">
        <v>66.930000000000007</v>
      </c>
      <c r="C10" s="46">
        <v>81.48</v>
      </c>
      <c r="D10" s="46">
        <v>96.03</v>
      </c>
      <c r="E10" s="46">
        <v>107.18</v>
      </c>
      <c r="F10" s="46">
        <v>118.33</v>
      </c>
      <c r="G10" s="46">
        <v>129.47999999999999</v>
      </c>
      <c r="H10" s="46">
        <v>150.38999999999999</v>
      </c>
      <c r="I10" s="46">
        <v>171.3</v>
      </c>
      <c r="J10" s="46">
        <v>192.21</v>
      </c>
      <c r="K10" s="47">
        <v>248.37</v>
      </c>
    </row>
    <row r="11" spans="1:11" x14ac:dyDescent="0.25">
      <c r="A11" s="45">
        <v>7</v>
      </c>
      <c r="B11" s="46">
        <v>69.319999999999993</v>
      </c>
      <c r="C11" s="46">
        <v>84.97</v>
      </c>
      <c r="D11" s="46">
        <v>100.62</v>
      </c>
      <c r="E11" s="46">
        <v>111.12</v>
      </c>
      <c r="F11" s="46">
        <v>121.63</v>
      </c>
      <c r="G11" s="46">
        <v>132.13</v>
      </c>
      <c r="H11" s="46">
        <v>153.02000000000001</v>
      </c>
      <c r="I11" s="46">
        <v>173.9</v>
      </c>
      <c r="J11" s="46">
        <v>194.79</v>
      </c>
      <c r="K11" s="47">
        <v>249.67</v>
      </c>
    </row>
    <row r="12" spans="1:11" x14ac:dyDescent="0.25">
      <c r="A12" s="45">
        <v>8</v>
      </c>
      <c r="B12" s="46">
        <v>71.72</v>
      </c>
      <c r="C12" s="46">
        <v>88.46</v>
      </c>
      <c r="D12" s="46">
        <v>105.21</v>
      </c>
      <c r="E12" s="46">
        <v>115.06</v>
      </c>
      <c r="F12" s="46">
        <v>124.92</v>
      </c>
      <c r="G12" s="46">
        <v>134.77000000000001</v>
      </c>
      <c r="H12" s="46">
        <v>155.63999999999999</v>
      </c>
      <c r="I12" s="46">
        <v>176.51</v>
      </c>
      <c r="J12" s="46">
        <v>197.37</v>
      </c>
      <c r="K12" s="47">
        <v>250.96</v>
      </c>
    </row>
    <row r="13" spans="1:11" x14ac:dyDescent="0.25">
      <c r="A13" s="45">
        <v>9</v>
      </c>
      <c r="B13" s="46">
        <v>74.11</v>
      </c>
      <c r="C13" s="46">
        <v>91.95</v>
      </c>
      <c r="D13" s="46">
        <v>109.8</v>
      </c>
      <c r="E13" s="46">
        <v>119.01</v>
      </c>
      <c r="F13" s="46">
        <v>128.21</v>
      </c>
      <c r="G13" s="46">
        <v>137.41999999999999</v>
      </c>
      <c r="H13" s="46">
        <v>158.26</v>
      </c>
      <c r="I13" s="46">
        <v>179.11</v>
      </c>
      <c r="J13" s="46">
        <v>199.96</v>
      </c>
      <c r="K13" s="47">
        <v>252.25</v>
      </c>
    </row>
    <row r="14" spans="1:11" x14ac:dyDescent="0.25">
      <c r="A14" s="45">
        <v>10</v>
      </c>
      <c r="B14" s="46">
        <v>75.849999999999994</v>
      </c>
      <c r="C14" s="46">
        <v>93.76</v>
      </c>
      <c r="D14" s="46">
        <v>111.68</v>
      </c>
      <c r="E14" s="46">
        <v>120.72</v>
      </c>
      <c r="F14" s="46">
        <v>129.76</v>
      </c>
      <c r="G14" s="46">
        <v>138.80000000000001</v>
      </c>
      <c r="H14" s="46">
        <v>159.83000000000001</v>
      </c>
      <c r="I14" s="46">
        <v>180.86</v>
      </c>
      <c r="J14" s="46">
        <v>201.88</v>
      </c>
      <c r="K14" s="47">
        <v>253.21</v>
      </c>
    </row>
    <row r="15" spans="1:11" x14ac:dyDescent="0.25">
      <c r="A15" s="45">
        <v>11</v>
      </c>
      <c r="B15" s="46">
        <v>77.58</v>
      </c>
      <c r="C15" s="46">
        <v>95.57</v>
      </c>
      <c r="D15" s="46">
        <v>113.56</v>
      </c>
      <c r="E15" s="46">
        <v>122.44</v>
      </c>
      <c r="F15" s="46">
        <v>131.31</v>
      </c>
      <c r="G15" s="46">
        <v>140.18</v>
      </c>
      <c r="H15" s="46">
        <v>161.38999999999999</v>
      </c>
      <c r="I15" s="46">
        <v>182.6</v>
      </c>
      <c r="J15" s="46">
        <v>203.81</v>
      </c>
      <c r="K15" s="47">
        <v>254.18</v>
      </c>
    </row>
    <row r="16" spans="1:11" x14ac:dyDescent="0.25">
      <c r="A16" s="45">
        <v>12</v>
      </c>
      <c r="B16" s="46">
        <v>79.319999999999993</v>
      </c>
      <c r="C16" s="46">
        <v>97.38</v>
      </c>
      <c r="D16" s="46">
        <v>115.44</v>
      </c>
      <c r="E16" s="46">
        <v>124.15</v>
      </c>
      <c r="F16" s="46">
        <v>132.86000000000001</v>
      </c>
      <c r="G16" s="46">
        <v>141.57</v>
      </c>
      <c r="H16" s="46">
        <v>162.96</v>
      </c>
      <c r="I16" s="46">
        <v>184.35</v>
      </c>
      <c r="J16" s="46">
        <v>205.74</v>
      </c>
      <c r="K16" s="47">
        <v>255.14</v>
      </c>
    </row>
    <row r="17" spans="1:11" x14ac:dyDescent="0.25">
      <c r="A17" s="45">
        <v>13</v>
      </c>
      <c r="B17" s="46">
        <v>81.06</v>
      </c>
      <c r="C17" s="46">
        <v>99.19</v>
      </c>
      <c r="D17" s="46">
        <v>117.33</v>
      </c>
      <c r="E17" s="46">
        <v>125.87</v>
      </c>
      <c r="F17" s="46">
        <v>134.41</v>
      </c>
      <c r="G17" s="46">
        <v>142.94999999999999</v>
      </c>
      <c r="H17" s="46">
        <v>164.52</v>
      </c>
      <c r="I17" s="46">
        <v>186.09</v>
      </c>
      <c r="J17" s="46">
        <v>207.66</v>
      </c>
      <c r="K17" s="47">
        <v>256.10000000000002</v>
      </c>
    </row>
    <row r="18" spans="1:11" x14ac:dyDescent="0.25">
      <c r="A18" s="45">
        <v>14</v>
      </c>
      <c r="B18" s="46">
        <v>82.79</v>
      </c>
      <c r="C18" s="46">
        <v>101</v>
      </c>
      <c r="D18" s="46">
        <v>119.21</v>
      </c>
      <c r="E18" s="46">
        <v>127.58</v>
      </c>
      <c r="F18" s="46">
        <v>135.96</v>
      </c>
      <c r="G18" s="46">
        <v>144.33000000000001</v>
      </c>
      <c r="H18" s="46">
        <v>166.08</v>
      </c>
      <c r="I18" s="46">
        <v>187.84</v>
      </c>
      <c r="J18" s="46">
        <v>209.59</v>
      </c>
      <c r="K18" s="47">
        <v>257.07</v>
      </c>
    </row>
    <row r="19" spans="1:11" x14ac:dyDescent="0.25">
      <c r="A19" s="45">
        <v>15</v>
      </c>
      <c r="B19" s="46">
        <v>84.53</v>
      </c>
      <c r="C19" s="46">
        <v>102.81</v>
      </c>
      <c r="D19" s="46">
        <v>121.09</v>
      </c>
      <c r="E19" s="46">
        <v>129.30000000000001</v>
      </c>
      <c r="F19" s="46">
        <v>137.51</v>
      </c>
      <c r="G19" s="46">
        <v>145.71</v>
      </c>
      <c r="H19" s="46">
        <v>167.65</v>
      </c>
      <c r="I19" s="46">
        <v>189.58</v>
      </c>
      <c r="J19" s="46">
        <v>211.51</v>
      </c>
      <c r="K19" s="47">
        <v>258.02999999999997</v>
      </c>
    </row>
    <row r="20" spans="1:11" x14ac:dyDescent="0.25">
      <c r="A20" s="45">
        <v>16</v>
      </c>
      <c r="B20" s="46">
        <v>86.27</v>
      </c>
      <c r="C20" s="46">
        <v>104.62</v>
      </c>
      <c r="D20" s="46">
        <v>122.97</v>
      </c>
      <c r="E20" s="46">
        <v>131.01</v>
      </c>
      <c r="F20" s="46">
        <v>139.05000000000001</v>
      </c>
      <c r="G20" s="46">
        <v>147.1</v>
      </c>
      <c r="H20" s="46">
        <v>169.21</v>
      </c>
      <c r="I20" s="46">
        <v>191.33</v>
      </c>
      <c r="J20" s="46">
        <v>213.44</v>
      </c>
      <c r="K20" s="47">
        <v>258.99</v>
      </c>
    </row>
    <row r="21" spans="1:11" x14ac:dyDescent="0.25">
      <c r="A21" s="45">
        <v>17</v>
      </c>
      <c r="B21" s="46">
        <v>88</v>
      </c>
      <c r="C21" s="46">
        <v>106.43</v>
      </c>
      <c r="D21" s="46">
        <v>124.85</v>
      </c>
      <c r="E21" s="46">
        <v>132.72999999999999</v>
      </c>
      <c r="F21" s="46">
        <v>140.6</v>
      </c>
      <c r="G21" s="46">
        <v>148.47999999999999</v>
      </c>
      <c r="H21" s="46">
        <v>170.78</v>
      </c>
      <c r="I21" s="46">
        <v>193.07</v>
      </c>
      <c r="J21" s="46">
        <v>215.37</v>
      </c>
      <c r="K21" s="47">
        <v>259.95</v>
      </c>
    </row>
    <row r="22" spans="1:11" x14ac:dyDescent="0.25">
      <c r="A22" s="45">
        <v>18</v>
      </c>
      <c r="B22" s="46">
        <v>89.74</v>
      </c>
      <c r="C22" s="46">
        <v>108.24</v>
      </c>
      <c r="D22" s="46">
        <v>126.73</v>
      </c>
      <c r="E22" s="46">
        <v>134.44</v>
      </c>
      <c r="F22" s="46">
        <v>142.15</v>
      </c>
      <c r="G22" s="46">
        <v>149.86000000000001</v>
      </c>
      <c r="H22" s="46">
        <v>172.34</v>
      </c>
      <c r="I22" s="46">
        <v>194.82</v>
      </c>
      <c r="J22" s="46">
        <v>217.29</v>
      </c>
      <c r="K22" s="47">
        <v>260.92</v>
      </c>
    </row>
    <row r="23" spans="1:11" x14ac:dyDescent="0.25">
      <c r="A23" s="45">
        <v>19</v>
      </c>
      <c r="B23" s="46">
        <v>91.48</v>
      </c>
      <c r="C23" s="46">
        <v>110.04</v>
      </c>
      <c r="D23" s="46">
        <v>128.61000000000001</v>
      </c>
      <c r="E23" s="46">
        <v>136.16</v>
      </c>
      <c r="F23" s="46">
        <v>143.69999999999999</v>
      </c>
      <c r="G23" s="46">
        <v>151.24</v>
      </c>
      <c r="H23" s="46">
        <v>173.9</v>
      </c>
      <c r="I23" s="46">
        <v>196.56</v>
      </c>
      <c r="J23" s="46">
        <v>219.22</v>
      </c>
      <c r="K23" s="47">
        <v>261.88</v>
      </c>
    </row>
    <row r="24" spans="1:11" x14ac:dyDescent="0.25">
      <c r="A24" s="45">
        <v>20</v>
      </c>
      <c r="B24" s="46">
        <v>93.21</v>
      </c>
      <c r="C24" s="46">
        <v>111.85</v>
      </c>
      <c r="D24" s="46">
        <v>130.49</v>
      </c>
      <c r="E24" s="46">
        <v>137.87</v>
      </c>
      <c r="F24" s="46">
        <v>145.25</v>
      </c>
      <c r="G24" s="46">
        <v>152.63</v>
      </c>
      <c r="H24" s="46">
        <v>175.47</v>
      </c>
      <c r="I24" s="46">
        <v>198.31</v>
      </c>
      <c r="J24" s="46">
        <v>221.15</v>
      </c>
      <c r="K24" s="47">
        <v>262.83999999999997</v>
      </c>
    </row>
    <row r="25" spans="1:11" x14ac:dyDescent="0.25">
      <c r="A25" s="45">
        <v>21</v>
      </c>
      <c r="B25" s="46">
        <v>94.95</v>
      </c>
      <c r="C25" s="46">
        <v>113.66</v>
      </c>
      <c r="D25" s="46">
        <v>132.38</v>
      </c>
      <c r="E25" s="46">
        <v>139.59</v>
      </c>
      <c r="F25" s="46">
        <v>146.80000000000001</v>
      </c>
      <c r="G25" s="46">
        <v>154.01</v>
      </c>
      <c r="H25" s="46">
        <v>177.03</v>
      </c>
      <c r="I25" s="46">
        <v>200.05</v>
      </c>
      <c r="J25" s="46">
        <v>223.07</v>
      </c>
      <c r="K25" s="47">
        <v>263.81</v>
      </c>
    </row>
    <row r="26" spans="1:11" x14ac:dyDescent="0.25">
      <c r="A26" s="45">
        <v>22</v>
      </c>
      <c r="B26" s="46">
        <v>96.69</v>
      </c>
      <c r="C26" s="46">
        <v>115.47</v>
      </c>
      <c r="D26" s="46">
        <v>134.26</v>
      </c>
      <c r="E26" s="46">
        <v>141.30000000000001</v>
      </c>
      <c r="F26" s="46">
        <v>148.35</v>
      </c>
      <c r="G26" s="46">
        <v>155.38999999999999</v>
      </c>
      <c r="H26" s="46">
        <v>178.59</v>
      </c>
      <c r="I26" s="46">
        <v>201.8</v>
      </c>
      <c r="J26" s="46">
        <v>225</v>
      </c>
      <c r="K26" s="47">
        <v>264.77</v>
      </c>
    </row>
    <row r="27" spans="1:11" x14ac:dyDescent="0.25">
      <c r="A27" s="45">
        <v>23</v>
      </c>
      <c r="B27" s="46">
        <v>98.42</v>
      </c>
      <c r="C27" s="46">
        <v>117.28</v>
      </c>
      <c r="D27" s="46">
        <v>136.13999999999999</v>
      </c>
      <c r="E27" s="46">
        <v>143.02000000000001</v>
      </c>
      <c r="F27" s="46">
        <v>149.9</v>
      </c>
      <c r="G27" s="46">
        <v>156.77000000000001</v>
      </c>
      <c r="H27" s="46">
        <v>180.16</v>
      </c>
      <c r="I27" s="46">
        <v>203.54</v>
      </c>
      <c r="J27" s="46">
        <v>226.92</v>
      </c>
      <c r="K27" s="47">
        <v>265.73</v>
      </c>
    </row>
    <row r="28" spans="1:11" x14ac:dyDescent="0.25">
      <c r="A28" s="45">
        <v>24</v>
      </c>
      <c r="B28" s="46">
        <v>100.16</v>
      </c>
      <c r="C28" s="46">
        <v>119.09</v>
      </c>
      <c r="D28" s="46">
        <v>138.02000000000001</v>
      </c>
      <c r="E28" s="46">
        <v>144.72999999999999</v>
      </c>
      <c r="F28" s="46">
        <v>151.44</v>
      </c>
      <c r="G28" s="46">
        <v>158.16</v>
      </c>
      <c r="H28" s="46">
        <v>181.72</v>
      </c>
      <c r="I28" s="46">
        <v>205.29</v>
      </c>
      <c r="J28" s="46">
        <v>228.85</v>
      </c>
      <c r="K28" s="47">
        <v>266.7</v>
      </c>
    </row>
    <row r="29" spans="1:11" x14ac:dyDescent="0.25">
      <c r="A29" s="45">
        <v>25</v>
      </c>
      <c r="B29" s="46">
        <v>101.9</v>
      </c>
      <c r="C29" s="46">
        <v>120.9</v>
      </c>
      <c r="D29" s="46">
        <v>139.9</v>
      </c>
      <c r="E29" s="46">
        <v>146.44999999999999</v>
      </c>
      <c r="F29" s="46">
        <v>152.99</v>
      </c>
      <c r="G29" s="46">
        <v>159.54</v>
      </c>
      <c r="H29" s="46">
        <v>183.29</v>
      </c>
      <c r="I29" s="46">
        <v>207.03</v>
      </c>
      <c r="J29" s="46">
        <v>230.78</v>
      </c>
      <c r="K29" s="47">
        <v>267.66000000000003</v>
      </c>
    </row>
    <row r="30" spans="1:11" x14ac:dyDescent="0.25">
      <c r="A30" s="45">
        <v>26</v>
      </c>
      <c r="B30" s="46">
        <v>103.63</v>
      </c>
      <c r="C30" s="46">
        <v>122.71</v>
      </c>
      <c r="D30" s="46">
        <v>141.78</v>
      </c>
      <c r="E30" s="46">
        <v>148.16</v>
      </c>
      <c r="F30" s="46">
        <v>154.54</v>
      </c>
      <c r="G30" s="46">
        <v>160.91999999999999</v>
      </c>
      <c r="H30" s="46">
        <v>184.85</v>
      </c>
      <c r="I30" s="46">
        <v>208.78</v>
      </c>
      <c r="J30" s="46">
        <v>232.7</v>
      </c>
      <c r="K30" s="47">
        <v>268.62</v>
      </c>
    </row>
    <row r="31" spans="1:11" x14ac:dyDescent="0.25">
      <c r="A31" s="45">
        <v>27</v>
      </c>
      <c r="B31" s="46">
        <v>105.37</v>
      </c>
      <c r="C31" s="46">
        <v>124.52</v>
      </c>
      <c r="D31" s="46">
        <v>143.66</v>
      </c>
      <c r="E31" s="46">
        <v>149.88</v>
      </c>
      <c r="F31" s="46">
        <v>156.09</v>
      </c>
      <c r="G31" s="46">
        <v>162.31</v>
      </c>
      <c r="H31" s="46">
        <v>186.41</v>
      </c>
      <c r="I31" s="46">
        <v>210.52</v>
      </c>
      <c r="J31" s="46">
        <v>234.63</v>
      </c>
      <c r="K31" s="47">
        <v>269.58999999999997</v>
      </c>
    </row>
    <row r="32" spans="1:11" x14ac:dyDescent="0.25">
      <c r="A32" s="45">
        <v>28</v>
      </c>
      <c r="B32" s="46">
        <v>107.11</v>
      </c>
      <c r="C32" s="46">
        <v>126.33</v>
      </c>
      <c r="D32" s="46">
        <v>145.55000000000001</v>
      </c>
      <c r="E32" s="46">
        <v>151.59</v>
      </c>
      <c r="F32" s="46">
        <v>157.63999999999999</v>
      </c>
      <c r="G32" s="46">
        <v>163.69</v>
      </c>
      <c r="H32" s="46">
        <v>187.98</v>
      </c>
      <c r="I32" s="46">
        <v>212.27</v>
      </c>
      <c r="J32" s="46">
        <v>236.56</v>
      </c>
      <c r="K32" s="47">
        <v>270.55</v>
      </c>
    </row>
    <row r="33" spans="1:11" x14ac:dyDescent="0.25">
      <c r="A33" s="45">
        <v>29</v>
      </c>
      <c r="B33" s="46">
        <v>108.84</v>
      </c>
      <c r="C33" s="46">
        <v>128.13</v>
      </c>
      <c r="D33" s="46">
        <v>147.43</v>
      </c>
      <c r="E33" s="46">
        <v>153.31</v>
      </c>
      <c r="F33" s="46">
        <v>159.19</v>
      </c>
      <c r="G33" s="46">
        <v>165.07</v>
      </c>
      <c r="H33" s="46">
        <v>189.54</v>
      </c>
      <c r="I33" s="46">
        <v>214.01</v>
      </c>
      <c r="J33" s="46">
        <v>238.48</v>
      </c>
      <c r="K33" s="47">
        <v>271.51</v>
      </c>
    </row>
    <row r="34" spans="1:11" x14ac:dyDescent="0.25">
      <c r="A34" s="45">
        <v>30</v>
      </c>
      <c r="B34" s="46">
        <v>110.58</v>
      </c>
      <c r="C34" s="46">
        <v>129.94</v>
      </c>
      <c r="D34" s="46">
        <v>149.31</v>
      </c>
      <c r="E34" s="46">
        <v>155.02000000000001</v>
      </c>
      <c r="F34" s="46">
        <v>160.74</v>
      </c>
      <c r="G34" s="46">
        <v>166.45</v>
      </c>
      <c r="H34" s="46">
        <v>191.1</v>
      </c>
      <c r="I34" s="46">
        <v>215.76</v>
      </c>
      <c r="J34" s="46">
        <v>240.41</v>
      </c>
      <c r="K34" s="47">
        <v>272.48</v>
      </c>
    </row>
    <row r="35" spans="1:11" x14ac:dyDescent="0.25">
      <c r="A35" s="54" t="s">
        <v>14</v>
      </c>
      <c r="B35" s="46">
        <v>82.76433333333334</v>
      </c>
      <c r="C35" s="46">
        <v>100.11666666666669</v>
      </c>
      <c r="D35" s="46">
        <v>117.47033333333336</v>
      </c>
      <c r="E35" s="46">
        <v>125.49033333333334</v>
      </c>
      <c r="F35" s="46">
        <v>133.50933333333333</v>
      </c>
      <c r="G35" s="46">
        <v>141.52799999999999</v>
      </c>
      <c r="H35" s="46">
        <v>163.428</v>
      </c>
      <c r="I35" s="46">
        <v>185.32900000000006</v>
      </c>
      <c r="J35" s="46">
        <v>207.22633333333334</v>
      </c>
      <c r="K35" s="46">
        <v>255.88500000000005</v>
      </c>
    </row>
  </sheetData>
  <mergeCells count="1">
    <mergeCell ref="B2:K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V35"/>
  <sheetViews>
    <sheetView workbookViewId="0">
      <selection activeCell="E13" sqref="E13"/>
    </sheetView>
  </sheetViews>
  <sheetFormatPr defaultRowHeight="15" x14ac:dyDescent="0.25"/>
  <sheetData>
    <row r="1" spans="1:22" x14ac:dyDescent="0.25">
      <c r="A1" s="53" t="s">
        <v>46</v>
      </c>
      <c r="B1" s="53"/>
      <c r="C1" s="53"/>
      <c r="D1" s="53"/>
      <c r="E1" s="53"/>
      <c r="F1" s="53"/>
      <c r="G1" s="52"/>
      <c r="H1" s="52"/>
      <c r="I1" s="52"/>
      <c r="J1" s="52"/>
      <c r="K1" s="52"/>
    </row>
    <row r="2" spans="1:22" x14ac:dyDescent="0.25">
      <c r="A2" s="33" t="s">
        <v>0</v>
      </c>
      <c r="B2" s="211" t="s">
        <v>1</v>
      </c>
      <c r="C2" s="211"/>
      <c r="D2" s="211"/>
      <c r="E2" s="211"/>
      <c r="F2" s="211"/>
      <c r="G2" s="211"/>
      <c r="H2" s="211"/>
      <c r="I2" s="211"/>
      <c r="J2" s="211"/>
      <c r="K2" s="211"/>
    </row>
    <row r="3" spans="1:22" x14ac:dyDescent="0.25">
      <c r="A3" s="34" t="s">
        <v>2</v>
      </c>
      <c r="B3" s="37">
        <v>1</v>
      </c>
      <c r="C3" s="37">
        <v>2</v>
      </c>
      <c r="D3" s="37">
        <v>3</v>
      </c>
      <c r="E3" s="37">
        <v>4</v>
      </c>
      <c r="F3" s="37">
        <v>5</v>
      </c>
      <c r="G3" s="37">
        <v>6</v>
      </c>
      <c r="H3" s="37">
        <v>7</v>
      </c>
      <c r="I3" s="37">
        <v>8</v>
      </c>
      <c r="J3" s="37">
        <v>9</v>
      </c>
      <c r="K3" s="37">
        <v>10</v>
      </c>
    </row>
    <row r="4" spans="1:22" x14ac:dyDescent="0.25">
      <c r="A4" s="35" t="s">
        <v>44</v>
      </c>
      <c r="B4" s="37" t="s">
        <v>4</v>
      </c>
      <c r="C4" s="37" t="s">
        <v>5</v>
      </c>
      <c r="D4" s="37" t="s">
        <v>6</v>
      </c>
      <c r="E4" s="37" t="s">
        <v>7</v>
      </c>
      <c r="F4" s="37" t="s">
        <v>8</v>
      </c>
      <c r="G4" s="37" t="s">
        <v>9</v>
      </c>
      <c r="H4" s="37" t="s">
        <v>10</v>
      </c>
      <c r="I4" s="37" t="s">
        <v>11</v>
      </c>
      <c r="J4" s="37" t="s">
        <v>12</v>
      </c>
      <c r="K4" s="37" t="s">
        <v>13</v>
      </c>
    </row>
    <row r="5" spans="1:22" x14ac:dyDescent="0.25">
      <c r="A5" s="37">
        <v>1</v>
      </c>
      <c r="B5" s="36">
        <v>12.2</v>
      </c>
      <c r="C5" s="36">
        <v>14.29</v>
      </c>
      <c r="D5" s="36">
        <v>16.37</v>
      </c>
      <c r="E5" s="36">
        <v>21.6</v>
      </c>
      <c r="F5" s="36">
        <v>26.84</v>
      </c>
      <c r="G5" s="36">
        <v>32.07</v>
      </c>
      <c r="H5" s="36">
        <v>44.11</v>
      </c>
      <c r="I5" s="36">
        <v>56.15</v>
      </c>
      <c r="J5" s="36">
        <v>68.19</v>
      </c>
      <c r="K5" s="36">
        <v>140.72</v>
      </c>
    </row>
    <row r="6" spans="1:22" x14ac:dyDescent="0.25">
      <c r="A6" s="37">
        <v>2</v>
      </c>
      <c r="B6" s="36">
        <v>16.95</v>
      </c>
      <c r="C6" s="36">
        <v>20.54</v>
      </c>
      <c r="D6" s="36">
        <v>24.13</v>
      </c>
      <c r="E6" s="36">
        <v>29.99</v>
      </c>
      <c r="F6" s="36">
        <v>35.86</v>
      </c>
      <c r="G6" s="36">
        <v>41.73</v>
      </c>
      <c r="H6" s="36">
        <v>53.85</v>
      </c>
      <c r="I6" s="36">
        <v>65.98</v>
      </c>
      <c r="J6" s="36">
        <v>78.099999999999994</v>
      </c>
      <c r="K6" s="36">
        <v>145.68</v>
      </c>
      <c r="L6" s="55"/>
      <c r="M6" s="55"/>
      <c r="N6" s="55"/>
      <c r="O6" s="55"/>
      <c r="P6" s="55"/>
      <c r="Q6" s="55"/>
      <c r="R6" s="55"/>
      <c r="S6" s="55"/>
      <c r="T6" s="55"/>
      <c r="U6" s="56"/>
      <c r="V6" s="26"/>
    </row>
    <row r="7" spans="1:22" x14ac:dyDescent="0.25">
      <c r="A7" s="37">
        <v>3</v>
      </c>
      <c r="B7" s="36">
        <v>21.7</v>
      </c>
      <c r="C7" s="36">
        <v>26.8</v>
      </c>
      <c r="D7" s="36">
        <v>31.89</v>
      </c>
      <c r="E7" s="36">
        <v>38.39</v>
      </c>
      <c r="F7" s="36">
        <v>44.88</v>
      </c>
      <c r="G7" s="36">
        <v>51.38</v>
      </c>
      <c r="H7" s="36">
        <v>63.59</v>
      </c>
      <c r="I7" s="36">
        <v>75.8</v>
      </c>
      <c r="J7" s="36">
        <v>88.01</v>
      </c>
      <c r="K7" s="36">
        <v>150.63999999999999</v>
      </c>
    </row>
    <row r="8" spans="1:22" x14ac:dyDescent="0.25">
      <c r="A8" s="37">
        <v>4</v>
      </c>
      <c r="B8" s="36">
        <v>26.45</v>
      </c>
      <c r="C8" s="36">
        <v>33.049999999999997</v>
      </c>
      <c r="D8" s="36">
        <v>39.65</v>
      </c>
      <c r="E8" s="36">
        <v>46.78</v>
      </c>
      <c r="F8" s="36">
        <v>53.9</v>
      </c>
      <c r="G8" s="36">
        <v>61.03</v>
      </c>
      <c r="H8" s="36">
        <v>73.33</v>
      </c>
      <c r="I8" s="36">
        <v>85.63</v>
      </c>
      <c r="J8" s="36">
        <v>97.93</v>
      </c>
      <c r="K8" s="36">
        <v>155.59</v>
      </c>
    </row>
    <row r="9" spans="1:22" x14ac:dyDescent="0.25">
      <c r="A9" s="37">
        <v>5</v>
      </c>
      <c r="B9" s="36">
        <v>29.84</v>
      </c>
      <c r="C9" s="36">
        <v>35.590000000000003</v>
      </c>
      <c r="D9" s="36">
        <v>41.33</v>
      </c>
      <c r="E9" s="36">
        <v>49.38</v>
      </c>
      <c r="F9" s="36">
        <v>57.42</v>
      </c>
      <c r="G9" s="36">
        <v>65.47</v>
      </c>
      <c r="H9" s="36">
        <v>77.7</v>
      </c>
      <c r="I9" s="36">
        <v>89.93</v>
      </c>
      <c r="J9" s="36">
        <v>102.16</v>
      </c>
      <c r="K9" s="36">
        <v>157.71</v>
      </c>
    </row>
    <row r="10" spans="1:22" x14ac:dyDescent="0.25">
      <c r="A10" s="37">
        <v>6</v>
      </c>
      <c r="B10" s="36">
        <v>33.24</v>
      </c>
      <c r="C10" s="36">
        <v>38.130000000000003</v>
      </c>
      <c r="D10" s="36">
        <v>43.01</v>
      </c>
      <c r="E10" s="36">
        <v>51.97</v>
      </c>
      <c r="F10" s="36">
        <v>60.94</v>
      </c>
      <c r="G10" s="36">
        <v>69.900000000000006</v>
      </c>
      <c r="H10" s="36">
        <v>82.07</v>
      </c>
      <c r="I10" s="36">
        <v>94.23</v>
      </c>
      <c r="J10" s="36">
        <v>106.39</v>
      </c>
      <c r="K10" s="36">
        <v>159.83000000000001</v>
      </c>
    </row>
    <row r="11" spans="1:22" x14ac:dyDescent="0.25">
      <c r="A11" s="37">
        <v>7</v>
      </c>
      <c r="B11" s="36">
        <v>35.729999999999997</v>
      </c>
      <c r="C11" s="36">
        <v>41.69</v>
      </c>
      <c r="D11" s="36">
        <v>47.65</v>
      </c>
      <c r="E11" s="36">
        <v>56.48</v>
      </c>
      <c r="F11" s="36">
        <v>65.3</v>
      </c>
      <c r="G11" s="36">
        <v>74.13</v>
      </c>
      <c r="H11" s="36">
        <v>86.49</v>
      </c>
      <c r="I11" s="36">
        <v>98.84</v>
      </c>
      <c r="J11" s="36">
        <v>111.2</v>
      </c>
      <c r="K11" s="36">
        <v>162.22999999999999</v>
      </c>
    </row>
    <row r="12" spans="1:22" x14ac:dyDescent="0.25">
      <c r="A12" s="37">
        <v>8</v>
      </c>
      <c r="B12" s="36">
        <v>38.22</v>
      </c>
      <c r="C12" s="36">
        <v>45.25</v>
      </c>
      <c r="D12" s="36">
        <v>52.29</v>
      </c>
      <c r="E12" s="36">
        <v>60.98</v>
      </c>
      <c r="F12" s="36">
        <v>69.67</v>
      </c>
      <c r="G12" s="36">
        <v>78.36</v>
      </c>
      <c r="H12" s="36">
        <v>90.91</v>
      </c>
      <c r="I12" s="36">
        <v>103.46</v>
      </c>
      <c r="J12" s="36">
        <v>116.01</v>
      </c>
      <c r="K12" s="36">
        <v>164.64</v>
      </c>
    </row>
    <row r="13" spans="1:22" x14ac:dyDescent="0.25">
      <c r="A13" s="37">
        <v>9</v>
      </c>
      <c r="B13" s="36">
        <v>40.71</v>
      </c>
      <c r="C13" s="36">
        <v>48.82</v>
      </c>
      <c r="D13" s="36">
        <v>56.93</v>
      </c>
      <c r="E13" s="36">
        <v>65.48</v>
      </c>
      <c r="F13" s="36">
        <v>74.03</v>
      </c>
      <c r="G13" s="36">
        <v>82.58</v>
      </c>
      <c r="H13" s="36">
        <v>95.33</v>
      </c>
      <c r="I13" s="36">
        <v>108.07</v>
      </c>
      <c r="J13" s="36">
        <v>120.82</v>
      </c>
      <c r="K13" s="36">
        <v>167.04</v>
      </c>
    </row>
    <row r="14" spans="1:22" x14ac:dyDescent="0.25">
      <c r="A14" s="37">
        <v>10</v>
      </c>
      <c r="B14" s="36">
        <v>42.05</v>
      </c>
      <c r="C14" s="36">
        <v>50.68</v>
      </c>
      <c r="D14" s="36">
        <v>59.3</v>
      </c>
      <c r="E14" s="36">
        <v>67.69</v>
      </c>
      <c r="F14" s="36">
        <v>76.069999999999993</v>
      </c>
      <c r="G14" s="36">
        <v>84.45</v>
      </c>
      <c r="H14" s="36">
        <v>97.48</v>
      </c>
      <c r="I14" s="36">
        <v>110.5</v>
      </c>
      <c r="J14" s="36">
        <v>123.53</v>
      </c>
      <c r="K14" s="36">
        <v>168.4</v>
      </c>
    </row>
    <row r="15" spans="1:22" x14ac:dyDescent="0.25">
      <c r="A15" s="37">
        <v>11</v>
      </c>
      <c r="B15" s="36">
        <v>43.39</v>
      </c>
      <c r="C15" s="36">
        <v>52.54</v>
      </c>
      <c r="D15" s="36">
        <v>61.68</v>
      </c>
      <c r="E15" s="36">
        <v>69.900000000000006</v>
      </c>
      <c r="F15" s="36">
        <v>78.11</v>
      </c>
      <c r="G15" s="36">
        <v>86.32</v>
      </c>
      <c r="H15" s="36">
        <v>99.63</v>
      </c>
      <c r="I15" s="36">
        <v>112.94</v>
      </c>
      <c r="J15" s="36">
        <v>126.24</v>
      </c>
      <c r="K15" s="36">
        <v>169.75</v>
      </c>
    </row>
    <row r="16" spans="1:22" x14ac:dyDescent="0.25">
      <c r="A16" s="37">
        <v>12</v>
      </c>
      <c r="B16" s="36">
        <v>44.73</v>
      </c>
      <c r="C16" s="36">
        <v>54.4</v>
      </c>
      <c r="D16" s="36">
        <v>64.06</v>
      </c>
      <c r="E16" s="36">
        <v>72.11</v>
      </c>
      <c r="F16" s="36">
        <v>80.150000000000006</v>
      </c>
      <c r="G16" s="36">
        <v>88.19</v>
      </c>
      <c r="H16" s="36">
        <v>101.78</v>
      </c>
      <c r="I16" s="36">
        <v>115.37</v>
      </c>
      <c r="J16" s="36">
        <v>128.94999999999999</v>
      </c>
      <c r="K16" s="36">
        <v>171.11</v>
      </c>
    </row>
    <row r="17" spans="1:11" x14ac:dyDescent="0.25">
      <c r="A17" s="37">
        <v>13</v>
      </c>
      <c r="B17" s="36">
        <v>46.07</v>
      </c>
      <c r="C17" s="36">
        <v>56.26</v>
      </c>
      <c r="D17" s="36">
        <v>66.44</v>
      </c>
      <c r="E17" s="36">
        <v>74.319999999999993</v>
      </c>
      <c r="F17" s="36">
        <v>82.19</v>
      </c>
      <c r="G17" s="36">
        <v>90.06</v>
      </c>
      <c r="H17" s="36">
        <v>103.93</v>
      </c>
      <c r="I17" s="36">
        <v>117.8</v>
      </c>
      <c r="J17" s="36">
        <v>131.66999999999999</v>
      </c>
      <c r="K17" s="36">
        <v>172.46</v>
      </c>
    </row>
    <row r="18" spans="1:11" x14ac:dyDescent="0.25">
      <c r="A18" s="37">
        <v>14</v>
      </c>
      <c r="B18" s="36">
        <v>47.41</v>
      </c>
      <c r="C18" s="36">
        <v>58.12</v>
      </c>
      <c r="D18" s="36">
        <v>68.819999999999993</v>
      </c>
      <c r="E18" s="36">
        <v>76.53</v>
      </c>
      <c r="F18" s="36">
        <v>84.23</v>
      </c>
      <c r="G18" s="36">
        <v>91.93</v>
      </c>
      <c r="H18" s="36">
        <v>106.08</v>
      </c>
      <c r="I18" s="36">
        <v>120.23</v>
      </c>
      <c r="J18" s="36">
        <v>134.38</v>
      </c>
      <c r="K18" s="36">
        <v>173.82</v>
      </c>
    </row>
    <row r="19" spans="1:11" x14ac:dyDescent="0.25">
      <c r="A19" s="37">
        <v>15</v>
      </c>
      <c r="B19" s="36">
        <v>48.75</v>
      </c>
      <c r="C19" s="36">
        <v>59.98</v>
      </c>
      <c r="D19" s="36">
        <v>71.2</v>
      </c>
      <c r="E19" s="36">
        <v>78.739999999999995</v>
      </c>
      <c r="F19" s="36">
        <v>86.27</v>
      </c>
      <c r="G19" s="36">
        <v>93.8</v>
      </c>
      <c r="H19" s="36">
        <v>108.23</v>
      </c>
      <c r="I19" s="36">
        <v>122.66</v>
      </c>
      <c r="J19" s="36">
        <v>137.09</v>
      </c>
      <c r="K19" s="36">
        <v>175.18</v>
      </c>
    </row>
    <row r="20" spans="1:11" x14ac:dyDescent="0.25">
      <c r="A20" s="37">
        <v>16</v>
      </c>
      <c r="B20" s="36">
        <v>50.09</v>
      </c>
      <c r="C20" s="36">
        <v>61.84</v>
      </c>
      <c r="D20" s="36">
        <v>73.58</v>
      </c>
      <c r="E20" s="36">
        <v>80.95</v>
      </c>
      <c r="F20" s="36">
        <v>88.31</v>
      </c>
      <c r="G20" s="36">
        <v>95.67</v>
      </c>
      <c r="H20" s="36">
        <v>110.38</v>
      </c>
      <c r="I20" s="36">
        <v>125.09</v>
      </c>
      <c r="J20" s="36">
        <v>139.80000000000001</v>
      </c>
      <c r="K20" s="36">
        <v>176.53</v>
      </c>
    </row>
    <row r="21" spans="1:11" x14ac:dyDescent="0.25">
      <c r="A21" s="37">
        <v>17</v>
      </c>
      <c r="B21" s="36">
        <v>51.43</v>
      </c>
      <c r="C21" s="36">
        <v>63.7</v>
      </c>
      <c r="D21" s="36">
        <v>75.959999999999994</v>
      </c>
      <c r="E21" s="36">
        <v>83.16</v>
      </c>
      <c r="F21" s="36">
        <v>90.35</v>
      </c>
      <c r="G21" s="36">
        <v>97.54</v>
      </c>
      <c r="H21" s="36">
        <v>112.53</v>
      </c>
      <c r="I21" s="36">
        <v>127.52</v>
      </c>
      <c r="J21" s="36">
        <v>142.51</v>
      </c>
      <c r="K21" s="36">
        <v>177.89</v>
      </c>
    </row>
    <row r="22" spans="1:11" x14ac:dyDescent="0.25">
      <c r="A22" s="37">
        <v>18</v>
      </c>
      <c r="B22" s="36">
        <v>52.77</v>
      </c>
      <c r="C22" s="36">
        <v>65.56</v>
      </c>
      <c r="D22" s="36">
        <v>78.34</v>
      </c>
      <c r="E22" s="36">
        <v>85.37</v>
      </c>
      <c r="F22" s="36">
        <v>92.39</v>
      </c>
      <c r="G22" s="36">
        <v>99.41</v>
      </c>
      <c r="H22" s="36">
        <v>114.68</v>
      </c>
      <c r="I22" s="36">
        <v>129.94999999999999</v>
      </c>
      <c r="J22" s="36">
        <v>145.22</v>
      </c>
      <c r="K22" s="36">
        <v>179.24</v>
      </c>
    </row>
    <row r="23" spans="1:11" x14ac:dyDescent="0.25">
      <c r="A23" s="37">
        <v>19</v>
      </c>
      <c r="B23" s="36">
        <v>54.11</v>
      </c>
      <c r="C23" s="36">
        <v>67.42</v>
      </c>
      <c r="D23" s="36">
        <v>80.72</v>
      </c>
      <c r="E23" s="36">
        <v>87.58</v>
      </c>
      <c r="F23" s="36">
        <v>94.43</v>
      </c>
      <c r="G23" s="36">
        <v>101.28</v>
      </c>
      <c r="H23" s="36">
        <v>116.83</v>
      </c>
      <c r="I23" s="36">
        <v>132.38999999999999</v>
      </c>
      <c r="J23" s="36">
        <v>147.94</v>
      </c>
      <c r="K23" s="36">
        <v>180.6</v>
      </c>
    </row>
    <row r="24" spans="1:11" x14ac:dyDescent="0.25">
      <c r="A24" s="37">
        <v>20</v>
      </c>
      <c r="B24" s="36">
        <v>55.45</v>
      </c>
      <c r="C24" s="36">
        <v>69.27</v>
      </c>
      <c r="D24" s="36">
        <v>83.1</v>
      </c>
      <c r="E24" s="36">
        <v>89.79</v>
      </c>
      <c r="F24" s="36">
        <v>96.47</v>
      </c>
      <c r="G24" s="36">
        <v>103.15</v>
      </c>
      <c r="H24" s="36">
        <v>118.98</v>
      </c>
      <c r="I24" s="36">
        <v>134.82</v>
      </c>
      <c r="J24" s="36">
        <v>150.65</v>
      </c>
      <c r="K24" s="36">
        <v>181.95</v>
      </c>
    </row>
    <row r="25" spans="1:11" x14ac:dyDescent="0.25">
      <c r="A25" s="37">
        <v>21</v>
      </c>
      <c r="B25" s="36">
        <v>56.79</v>
      </c>
      <c r="C25" s="36">
        <v>71.13</v>
      </c>
      <c r="D25" s="36">
        <v>85.48</v>
      </c>
      <c r="E25" s="36">
        <v>92</v>
      </c>
      <c r="F25" s="36">
        <v>98.51</v>
      </c>
      <c r="G25" s="36">
        <v>105.02</v>
      </c>
      <c r="H25" s="36">
        <v>121.14</v>
      </c>
      <c r="I25" s="36">
        <v>137.25</v>
      </c>
      <c r="J25" s="36">
        <v>153.36000000000001</v>
      </c>
      <c r="K25" s="36">
        <v>183.31</v>
      </c>
    </row>
    <row r="26" spans="1:11" x14ac:dyDescent="0.25">
      <c r="A26" s="37">
        <v>22</v>
      </c>
      <c r="B26" s="36">
        <v>58.13</v>
      </c>
      <c r="C26" s="36">
        <v>72.989999999999995</v>
      </c>
      <c r="D26" s="36">
        <v>87.86</v>
      </c>
      <c r="E26" s="36">
        <v>94.21</v>
      </c>
      <c r="F26" s="36">
        <v>100.55</v>
      </c>
      <c r="G26" s="36">
        <v>106.89</v>
      </c>
      <c r="H26" s="36">
        <v>123.29</v>
      </c>
      <c r="I26" s="36">
        <v>139.68</v>
      </c>
      <c r="J26" s="36">
        <v>156.07</v>
      </c>
      <c r="K26" s="36">
        <v>184.67</v>
      </c>
    </row>
    <row r="27" spans="1:11" x14ac:dyDescent="0.25">
      <c r="A27" s="37">
        <v>23</v>
      </c>
      <c r="B27" s="36">
        <v>59.46</v>
      </c>
      <c r="C27" s="36">
        <v>74.849999999999994</v>
      </c>
      <c r="D27" s="36">
        <v>90.24</v>
      </c>
      <c r="E27" s="36">
        <v>96.42</v>
      </c>
      <c r="F27" s="36">
        <v>102.59</v>
      </c>
      <c r="G27" s="36">
        <v>108.76</v>
      </c>
      <c r="H27" s="36">
        <v>125.44</v>
      </c>
      <c r="I27" s="36">
        <v>142.11000000000001</v>
      </c>
      <c r="J27" s="36">
        <v>158.78</v>
      </c>
      <c r="K27" s="36">
        <v>186.02</v>
      </c>
    </row>
    <row r="28" spans="1:11" x14ac:dyDescent="0.25">
      <c r="A28" s="37">
        <v>24</v>
      </c>
      <c r="B28" s="36">
        <v>60.8</v>
      </c>
      <c r="C28" s="36">
        <v>76.709999999999994</v>
      </c>
      <c r="D28" s="36">
        <v>92.62</v>
      </c>
      <c r="E28" s="36">
        <v>98.63</v>
      </c>
      <c r="F28" s="36">
        <v>104.63</v>
      </c>
      <c r="G28" s="36">
        <v>110.63</v>
      </c>
      <c r="H28" s="36">
        <v>127.59</v>
      </c>
      <c r="I28" s="36">
        <v>144.54</v>
      </c>
      <c r="J28" s="36">
        <v>161.5</v>
      </c>
      <c r="K28" s="36">
        <v>187.38</v>
      </c>
    </row>
    <row r="29" spans="1:11" x14ac:dyDescent="0.25">
      <c r="A29" s="37">
        <v>25</v>
      </c>
      <c r="B29" s="36">
        <v>62.14</v>
      </c>
      <c r="C29" s="36">
        <v>78.569999999999993</v>
      </c>
      <c r="D29" s="36">
        <v>95</v>
      </c>
      <c r="E29" s="36">
        <v>100.84</v>
      </c>
      <c r="F29" s="36">
        <v>106.67</v>
      </c>
      <c r="G29" s="36">
        <v>112.5</v>
      </c>
      <c r="H29" s="36">
        <v>129.74</v>
      </c>
      <c r="I29" s="36">
        <v>146.97</v>
      </c>
      <c r="J29" s="36">
        <v>164.21</v>
      </c>
      <c r="K29" s="36">
        <v>188.73</v>
      </c>
    </row>
    <row r="30" spans="1:11" x14ac:dyDescent="0.25">
      <c r="A30" s="37">
        <v>26</v>
      </c>
      <c r="B30" s="36">
        <v>63.48</v>
      </c>
      <c r="C30" s="36">
        <v>80.430000000000007</v>
      </c>
      <c r="D30" s="36">
        <v>97.38</v>
      </c>
      <c r="E30" s="36">
        <v>103.05</v>
      </c>
      <c r="F30" s="36">
        <v>108.71</v>
      </c>
      <c r="G30" s="36">
        <v>114.37</v>
      </c>
      <c r="H30" s="36">
        <v>131.88999999999999</v>
      </c>
      <c r="I30" s="36">
        <v>149.4</v>
      </c>
      <c r="J30" s="36">
        <v>166.92</v>
      </c>
      <c r="K30" s="36">
        <v>190.09</v>
      </c>
    </row>
    <row r="31" spans="1:11" x14ac:dyDescent="0.25">
      <c r="A31" s="37">
        <v>27</v>
      </c>
      <c r="B31" s="36">
        <v>64.819999999999993</v>
      </c>
      <c r="C31" s="36">
        <v>82.29</v>
      </c>
      <c r="D31" s="36">
        <v>99.76</v>
      </c>
      <c r="E31" s="36">
        <v>105.26</v>
      </c>
      <c r="F31" s="36">
        <v>110.75</v>
      </c>
      <c r="G31" s="36">
        <v>116.24</v>
      </c>
      <c r="H31" s="36">
        <v>134.04</v>
      </c>
      <c r="I31" s="36">
        <v>151.84</v>
      </c>
      <c r="J31" s="36">
        <v>169.63</v>
      </c>
      <c r="K31" s="36">
        <v>191.45</v>
      </c>
    </row>
    <row r="32" spans="1:11" x14ac:dyDescent="0.25">
      <c r="A32" s="37">
        <v>28</v>
      </c>
      <c r="B32" s="36">
        <v>66.16</v>
      </c>
      <c r="C32" s="36">
        <v>84.15</v>
      </c>
      <c r="D32" s="36">
        <v>102.14</v>
      </c>
      <c r="E32" s="36">
        <v>107.46</v>
      </c>
      <c r="F32" s="36">
        <v>112.79</v>
      </c>
      <c r="G32" s="36">
        <v>118.11</v>
      </c>
      <c r="H32" s="36">
        <v>136.19</v>
      </c>
      <c r="I32" s="36">
        <v>154.27000000000001</v>
      </c>
      <c r="J32" s="36">
        <v>172.34</v>
      </c>
      <c r="K32" s="36">
        <v>192.8</v>
      </c>
    </row>
    <row r="33" spans="1:11" x14ac:dyDescent="0.25">
      <c r="A33" s="37">
        <v>29</v>
      </c>
      <c r="B33" s="36">
        <v>67.5</v>
      </c>
      <c r="C33" s="36">
        <v>86.01</v>
      </c>
      <c r="D33" s="36">
        <v>104.52</v>
      </c>
      <c r="E33" s="36">
        <v>109.67</v>
      </c>
      <c r="F33" s="36">
        <v>114.83</v>
      </c>
      <c r="G33" s="36">
        <v>119.98</v>
      </c>
      <c r="H33" s="36">
        <v>138.34</v>
      </c>
      <c r="I33" s="36">
        <v>156.69999999999999</v>
      </c>
      <c r="J33" s="36">
        <v>175.06</v>
      </c>
      <c r="K33" s="36">
        <v>194.16</v>
      </c>
    </row>
    <row r="34" spans="1:11" x14ac:dyDescent="0.25">
      <c r="A34" s="37">
        <v>30</v>
      </c>
      <c r="B34" s="36">
        <v>68.84</v>
      </c>
      <c r="C34" s="36">
        <v>87.87</v>
      </c>
      <c r="D34" s="36">
        <v>106.9</v>
      </c>
      <c r="E34" s="36">
        <v>111.88</v>
      </c>
      <c r="F34" s="36">
        <v>116.87</v>
      </c>
      <c r="G34" s="36">
        <v>121.85</v>
      </c>
      <c r="H34" s="36">
        <v>140.49</v>
      </c>
      <c r="I34" s="36">
        <v>159.13</v>
      </c>
      <c r="J34" s="36">
        <v>177.77</v>
      </c>
      <c r="K34" s="36">
        <v>195.51</v>
      </c>
    </row>
    <row r="35" spans="1:11" x14ac:dyDescent="0.25">
      <c r="A35" s="37" t="s">
        <v>14</v>
      </c>
      <c r="B35" s="36">
        <v>47.31366666666667</v>
      </c>
      <c r="C35" s="36">
        <v>58.630999999999993</v>
      </c>
      <c r="D35" s="36">
        <v>69.945000000000007</v>
      </c>
      <c r="E35" s="36">
        <v>76.887</v>
      </c>
      <c r="F35" s="36">
        <v>83.823666666666668</v>
      </c>
      <c r="G35" s="36">
        <v>90.76</v>
      </c>
      <c r="H35" s="36">
        <v>105.53533333333334</v>
      </c>
      <c r="I35" s="36">
        <v>120.30833333333334</v>
      </c>
      <c r="J35" s="36">
        <v>135.08100000000002</v>
      </c>
      <c r="K35" s="36">
        <v>174.17099999999999</v>
      </c>
    </row>
  </sheetData>
  <mergeCells count="1">
    <mergeCell ref="B2:K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/>
  <dimension ref="A1:K35"/>
  <sheetViews>
    <sheetView workbookViewId="0">
      <selection activeCell="B6" sqref="B6:K6"/>
    </sheetView>
  </sheetViews>
  <sheetFormatPr defaultRowHeight="15" x14ac:dyDescent="0.25"/>
  <sheetData>
    <row r="1" spans="1:11" x14ac:dyDescent="0.25">
      <c r="A1" s="53" t="s">
        <v>52</v>
      </c>
      <c r="B1" s="53"/>
      <c r="C1" s="53"/>
      <c r="D1" s="53"/>
      <c r="E1" s="53"/>
      <c r="F1" s="53"/>
      <c r="G1" s="52"/>
      <c r="H1" s="52"/>
      <c r="I1" s="52"/>
      <c r="J1" s="52"/>
      <c r="K1" s="52"/>
    </row>
    <row r="2" spans="1:11" x14ac:dyDescent="0.25">
      <c r="A2" s="33" t="s">
        <v>0</v>
      </c>
      <c r="B2" s="211" t="s">
        <v>1</v>
      </c>
      <c r="C2" s="211"/>
      <c r="D2" s="211"/>
      <c r="E2" s="211"/>
      <c r="F2" s="211"/>
      <c r="G2" s="211"/>
      <c r="H2" s="211"/>
      <c r="I2" s="211"/>
      <c r="J2" s="211"/>
      <c r="K2" s="211"/>
    </row>
    <row r="3" spans="1:11" x14ac:dyDescent="0.25">
      <c r="A3" s="34" t="s">
        <v>2</v>
      </c>
      <c r="B3" s="38">
        <v>1</v>
      </c>
      <c r="C3" s="38">
        <f>B3+1</f>
        <v>2</v>
      </c>
      <c r="D3" s="38">
        <f t="shared" ref="D3:K3" si="0">C3+1</f>
        <v>3</v>
      </c>
      <c r="E3" s="38">
        <f t="shared" si="0"/>
        <v>4</v>
      </c>
      <c r="F3" s="38">
        <f t="shared" si="0"/>
        <v>5</v>
      </c>
      <c r="G3" s="38">
        <f t="shared" si="0"/>
        <v>6</v>
      </c>
      <c r="H3" s="38">
        <f t="shared" si="0"/>
        <v>7</v>
      </c>
      <c r="I3" s="38">
        <f t="shared" si="0"/>
        <v>8</v>
      </c>
      <c r="J3" s="38">
        <f t="shared" si="0"/>
        <v>9</v>
      </c>
      <c r="K3" s="38">
        <f t="shared" si="0"/>
        <v>10</v>
      </c>
    </row>
    <row r="4" spans="1:11" x14ac:dyDescent="0.25">
      <c r="A4" s="35" t="s">
        <v>44</v>
      </c>
      <c r="B4" s="38" t="s">
        <v>4</v>
      </c>
      <c r="C4" s="38" t="s">
        <v>5</v>
      </c>
      <c r="D4" s="38" t="s">
        <v>6</v>
      </c>
      <c r="E4" s="38" t="s">
        <v>7</v>
      </c>
      <c r="F4" s="38" t="s">
        <v>8</v>
      </c>
      <c r="G4" s="38" t="s">
        <v>9</v>
      </c>
      <c r="H4" s="38" t="s">
        <v>10</v>
      </c>
      <c r="I4" s="38" t="s">
        <v>11</v>
      </c>
      <c r="J4" s="38" t="s">
        <v>12</v>
      </c>
      <c r="K4" s="38" t="s">
        <v>13</v>
      </c>
    </row>
    <row r="5" spans="1:11" x14ac:dyDescent="0.25">
      <c r="A5" s="38">
        <v>1</v>
      </c>
      <c r="B5" s="36">
        <v>81.260000000000005</v>
      </c>
      <c r="C5" s="36">
        <v>133.29</v>
      </c>
      <c r="D5" s="36">
        <v>185.32</v>
      </c>
      <c r="E5" s="36">
        <v>197.53</v>
      </c>
      <c r="F5" s="36">
        <v>209.74</v>
      </c>
      <c r="G5" s="36">
        <v>221.95</v>
      </c>
      <c r="H5" s="36">
        <v>281.64999999999998</v>
      </c>
      <c r="I5" s="36">
        <v>341.36</v>
      </c>
      <c r="J5" s="36">
        <v>401.06</v>
      </c>
      <c r="K5" s="36">
        <v>472.49</v>
      </c>
    </row>
    <row r="6" spans="1:11" x14ac:dyDescent="0.25">
      <c r="A6" s="38">
        <v>2</v>
      </c>
      <c r="B6" s="36">
        <v>85.41</v>
      </c>
      <c r="C6" s="36">
        <v>132.16</v>
      </c>
      <c r="D6" s="36">
        <v>178.9</v>
      </c>
      <c r="E6" s="36">
        <v>193.1</v>
      </c>
      <c r="F6" s="36">
        <v>207.3</v>
      </c>
      <c r="G6" s="36">
        <v>221.5</v>
      </c>
      <c r="H6" s="36">
        <v>280.61</v>
      </c>
      <c r="I6" s="36">
        <v>339.73</v>
      </c>
      <c r="J6" s="36">
        <v>398.85</v>
      </c>
      <c r="K6" s="36">
        <v>471.39</v>
      </c>
    </row>
    <row r="7" spans="1:11" x14ac:dyDescent="0.25">
      <c r="A7" s="38">
        <v>3</v>
      </c>
      <c r="B7" s="36">
        <v>89.57</v>
      </c>
      <c r="C7" s="36">
        <v>131.03</v>
      </c>
      <c r="D7" s="36">
        <v>172.48</v>
      </c>
      <c r="E7" s="36">
        <v>188.67</v>
      </c>
      <c r="F7" s="36">
        <v>204.86</v>
      </c>
      <c r="G7" s="36">
        <v>221.05</v>
      </c>
      <c r="H7" s="36">
        <v>279.58</v>
      </c>
      <c r="I7" s="36">
        <v>338.11</v>
      </c>
      <c r="J7" s="36">
        <v>396.64</v>
      </c>
      <c r="K7" s="36">
        <v>470.28</v>
      </c>
    </row>
    <row r="8" spans="1:11" x14ac:dyDescent="0.25">
      <c r="A8" s="38">
        <v>4</v>
      </c>
      <c r="B8" s="36">
        <v>93.72</v>
      </c>
      <c r="C8" s="36">
        <v>129.88999999999999</v>
      </c>
      <c r="D8" s="36">
        <v>166.07</v>
      </c>
      <c r="E8" s="36">
        <v>184.24</v>
      </c>
      <c r="F8" s="36">
        <v>202.42</v>
      </c>
      <c r="G8" s="36">
        <v>220.59</v>
      </c>
      <c r="H8" s="36">
        <v>278.54000000000002</v>
      </c>
      <c r="I8" s="36">
        <v>336.48</v>
      </c>
      <c r="J8" s="36">
        <v>394.43</v>
      </c>
      <c r="K8" s="36">
        <v>469.18</v>
      </c>
    </row>
    <row r="9" spans="1:11" x14ac:dyDescent="0.25">
      <c r="A9" s="38">
        <v>5</v>
      </c>
      <c r="B9" s="36">
        <v>93.62</v>
      </c>
      <c r="C9" s="36">
        <v>125.9</v>
      </c>
      <c r="D9" s="36">
        <v>158.18</v>
      </c>
      <c r="E9" s="36">
        <v>179.66</v>
      </c>
      <c r="F9" s="36">
        <v>201.14</v>
      </c>
      <c r="G9" s="36">
        <v>222.63</v>
      </c>
      <c r="H9" s="36">
        <v>275.61</v>
      </c>
      <c r="I9" s="36">
        <v>328.6</v>
      </c>
      <c r="J9" s="36">
        <v>381.58</v>
      </c>
      <c r="K9" s="36">
        <v>462.76</v>
      </c>
    </row>
    <row r="10" spans="1:11" x14ac:dyDescent="0.25">
      <c r="A10" s="38">
        <v>6</v>
      </c>
      <c r="B10" s="36">
        <v>93.52</v>
      </c>
      <c r="C10" s="36">
        <v>121.9</v>
      </c>
      <c r="D10" s="36">
        <v>150.29</v>
      </c>
      <c r="E10" s="36">
        <v>175.08</v>
      </c>
      <c r="F10" s="36">
        <v>199.87</v>
      </c>
      <c r="G10" s="36">
        <v>224.66</v>
      </c>
      <c r="H10" s="36">
        <v>272.68</v>
      </c>
      <c r="I10" s="36">
        <v>320.70999999999998</v>
      </c>
      <c r="J10" s="36">
        <v>368.74</v>
      </c>
      <c r="K10" s="36">
        <v>456.33</v>
      </c>
    </row>
    <row r="11" spans="1:11" x14ac:dyDescent="0.25">
      <c r="A11" s="38">
        <v>7</v>
      </c>
      <c r="B11" s="36">
        <v>115.19</v>
      </c>
      <c r="C11" s="36">
        <v>137.56</v>
      </c>
      <c r="D11" s="36">
        <v>159.93</v>
      </c>
      <c r="E11" s="36">
        <v>182.72</v>
      </c>
      <c r="F11" s="36">
        <v>205.51</v>
      </c>
      <c r="G11" s="36">
        <v>228.3</v>
      </c>
      <c r="H11" s="36">
        <v>275.45</v>
      </c>
      <c r="I11" s="36">
        <v>322.58999999999997</v>
      </c>
      <c r="J11" s="36">
        <v>369.73</v>
      </c>
      <c r="K11" s="36">
        <v>456.83</v>
      </c>
    </row>
    <row r="12" spans="1:11" x14ac:dyDescent="0.25">
      <c r="A12" s="38">
        <v>8</v>
      </c>
      <c r="B12" s="36">
        <v>136.86000000000001</v>
      </c>
      <c r="C12" s="36">
        <v>153.22</v>
      </c>
      <c r="D12" s="36">
        <v>169.58</v>
      </c>
      <c r="E12" s="36">
        <v>190.37</v>
      </c>
      <c r="F12" s="36">
        <v>211.16</v>
      </c>
      <c r="G12" s="36">
        <v>231.95</v>
      </c>
      <c r="H12" s="36">
        <v>278.20999999999998</v>
      </c>
      <c r="I12" s="36">
        <v>324.47000000000003</v>
      </c>
      <c r="J12" s="36">
        <v>370.73</v>
      </c>
      <c r="K12" s="36">
        <v>457.33</v>
      </c>
    </row>
    <row r="13" spans="1:11" x14ac:dyDescent="0.25">
      <c r="A13" s="38">
        <v>9</v>
      </c>
      <c r="B13" s="36">
        <v>137.72999999999999</v>
      </c>
      <c r="C13" s="36">
        <v>158.47999999999999</v>
      </c>
      <c r="D13" s="36">
        <v>179.23</v>
      </c>
      <c r="E13" s="36">
        <v>198.02</v>
      </c>
      <c r="F13" s="36">
        <v>216.8</v>
      </c>
      <c r="G13" s="36">
        <v>235.59</v>
      </c>
      <c r="H13" s="36">
        <v>280.97000000000003</v>
      </c>
      <c r="I13" s="36">
        <v>326.35000000000002</v>
      </c>
      <c r="J13" s="36">
        <v>371.73</v>
      </c>
      <c r="K13" s="36">
        <v>457.83</v>
      </c>
    </row>
    <row r="14" spans="1:11" x14ac:dyDescent="0.25">
      <c r="A14" s="38">
        <v>10</v>
      </c>
      <c r="B14" s="36">
        <v>138.6</v>
      </c>
      <c r="C14" s="36">
        <v>159.6</v>
      </c>
      <c r="D14" s="36">
        <v>180.6</v>
      </c>
      <c r="E14" s="36">
        <v>199</v>
      </c>
      <c r="F14" s="36">
        <v>217.39</v>
      </c>
      <c r="G14" s="36">
        <v>235.79</v>
      </c>
      <c r="H14" s="36">
        <v>281.08999999999997</v>
      </c>
      <c r="I14" s="36">
        <v>326.39999999999998</v>
      </c>
      <c r="J14" s="36">
        <v>371.7</v>
      </c>
      <c r="K14" s="36">
        <v>457.82</v>
      </c>
    </row>
    <row r="15" spans="1:11" x14ac:dyDescent="0.25">
      <c r="A15" s="38">
        <v>11</v>
      </c>
      <c r="B15" s="36">
        <v>139.47</v>
      </c>
      <c r="C15" s="36">
        <v>160.72</v>
      </c>
      <c r="D15" s="36">
        <v>181.97</v>
      </c>
      <c r="E15" s="36">
        <v>199.98</v>
      </c>
      <c r="F15" s="36">
        <v>217.98</v>
      </c>
      <c r="G15" s="36">
        <v>235.98</v>
      </c>
      <c r="H15" s="36">
        <v>281.20999999999998</v>
      </c>
      <c r="I15" s="36">
        <v>326.44</v>
      </c>
      <c r="J15" s="36">
        <v>371.68</v>
      </c>
      <c r="K15" s="36">
        <v>457.8</v>
      </c>
    </row>
    <row r="16" spans="1:11" x14ac:dyDescent="0.25">
      <c r="A16" s="38">
        <v>12</v>
      </c>
      <c r="B16" s="36">
        <v>140.34</v>
      </c>
      <c r="C16" s="36">
        <v>161.84</v>
      </c>
      <c r="D16" s="36">
        <v>183.34</v>
      </c>
      <c r="E16" s="36">
        <v>200.96</v>
      </c>
      <c r="F16" s="36">
        <v>218.57</v>
      </c>
      <c r="G16" s="36">
        <v>236.18</v>
      </c>
      <c r="H16" s="36">
        <v>281.33</v>
      </c>
      <c r="I16" s="36">
        <v>326.49</v>
      </c>
      <c r="J16" s="36">
        <v>371.65</v>
      </c>
      <c r="K16" s="36">
        <v>457.79</v>
      </c>
    </row>
    <row r="17" spans="1:11" x14ac:dyDescent="0.25">
      <c r="A17" s="38">
        <v>13</v>
      </c>
      <c r="B17" s="36">
        <v>141.21</v>
      </c>
      <c r="C17" s="36">
        <v>162.96</v>
      </c>
      <c r="D17" s="36">
        <v>184.72</v>
      </c>
      <c r="E17" s="36">
        <v>201.93</v>
      </c>
      <c r="F17" s="36">
        <v>219.15</v>
      </c>
      <c r="G17" s="36">
        <v>236.37</v>
      </c>
      <c r="H17" s="36">
        <v>281.45999999999998</v>
      </c>
      <c r="I17" s="36">
        <v>326.54000000000002</v>
      </c>
      <c r="J17" s="36">
        <v>371.62</v>
      </c>
      <c r="K17" s="36">
        <v>457.77</v>
      </c>
    </row>
    <row r="18" spans="1:11" x14ac:dyDescent="0.25">
      <c r="A18" s="38">
        <v>14</v>
      </c>
      <c r="B18" s="36">
        <v>142.08000000000001</v>
      </c>
      <c r="C18" s="36">
        <v>164.09</v>
      </c>
      <c r="D18" s="36">
        <v>186.09</v>
      </c>
      <c r="E18" s="36">
        <v>202.91</v>
      </c>
      <c r="F18" s="36">
        <v>219.74</v>
      </c>
      <c r="G18" s="36">
        <v>236.57</v>
      </c>
      <c r="H18" s="36">
        <v>281.58</v>
      </c>
      <c r="I18" s="36">
        <v>326.58</v>
      </c>
      <c r="J18" s="36">
        <v>371.59</v>
      </c>
      <c r="K18" s="36">
        <v>457.76</v>
      </c>
    </row>
    <row r="19" spans="1:11" x14ac:dyDescent="0.25">
      <c r="A19" s="38">
        <v>15</v>
      </c>
      <c r="B19" s="36">
        <v>142.94999999999999</v>
      </c>
      <c r="C19" s="36">
        <v>165.21</v>
      </c>
      <c r="D19" s="36">
        <v>187.46</v>
      </c>
      <c r="E19" s="36">
        <v>203.89</v>
      </c>
      <c r="F19" s="36">
        <v>220.33</v>
      </c>
      <c r="G19" s="36">
        <v>236.77</v>
      </c>
      <c r="H19" s="36">
        <v>281.7</v>
      </c>
      <c r="I19" s="36">
        <v>326.63</v>
      </c>
      <c r="J19" s="36">
        <v>371.56</v>
      </c>
      <c r="K19" s="36">
        <v>457.75</v>
      </c>
    </row>
    <row r="20" spans="1:11" x14ac:dyDescent="0.25">
      <c r="A20" s="38">
        <v>16</v>
      </c>
      <c r="B20" s="36">
        <v>143.82</v>
      </c>
      <c r="C20" s="36">
        <v>166.33</v>
      </c>
      <c r="D20" s="36">
        <v>188.83</v>
      </c>
      <c r="E20" s="36">
        <v>204.87</v>
      </c>
      <c r="F20" s="36">
        <v>220.92</v>
      </c>
      <c r="G20" s="36">
        <v>236.96</v>
      </c>
      <c r="H20" s="36">
        <v>281.82</v>
      </c>
      <c r="I20" s="36">
        <v>326.68</v>
      </c>
      <c r="J20" s="36">
        <v>371.54</v>
      </c>
      <c r="K20" s="36">
        <v>457.73</v>
      </c>
    </row>
    <row r="21" spans="1:11" x14ac:dyDescent="0.25">
      <c r="A21" s="38">
        <v>17</v>
      </c>
      <c r="B21" s="36">
        <v>144.69</v>
      </c>
      <c r="C21" s="36">
        <v>167.45</v>
      </c>
      <c r="D21" s="36">
        <v>190.2</v>
      </c>
      <c r="E21" s="36">
        <v>205.85</v>
      </c>
      <c r="F21" s="36">
        <v>221.5</v>
      </c>
      <c r="G21" s="36">
        <v>237.16</v>
      </c>
      <c r="H21" s="36">
        <v>281.94</v>
      </c>
      <c r="I21" s="36">
        <v>326.72000000000003</v>
      </c>
      <c r="J21" s="36">
        <v>371.51</v>
      </c>
      <c r="K21" s="36">
        <v>457.72</v>
      </c>
    </row>
    <row r="22" spans="1:11" x14ac:dyDescent="0.25">
      <c r="A22" s="38">
        <v>18</v>
      </c>
      <c r="B22" s="36">
        <v>145.56</v>
      </c>
      <c r="C22" s="36">
        <v>168.57</v>
      </c>
      <c r="D22" s="36">
        <v>191.57</v>
      </c>
      <c r="E22" s="36">
        <v>206.83</v>
      </c>
      <c r="F22" s="36">
        <v>222.09</v>
      </c>
      <c r="G22" s="36">
        <v>237.35</v>
      </c>
      <c r="H22" s="36">
        <v>282.06</v>
      </c>
      <c r="I22" s="36">
        <v>326.77</v>
      </c>
      <c r="J22" s="36">
        <v>371.48</v>
      </c>
      <c r="K22" s="36">
        <v>457.7</v>
      </c>
    </row>
    <row r="23" spans="1:11" x14ac:dyDescent="0.25">
      <c r="A23" s="38">
        <v>19</v>
      </c>
      <c r="B23" s="36">
        <v>146.44</v>
      </c>
      <c r="C23" s="36">
        <v>169.69</v>
      </c>
      <c r="D23" s="36">
        <v>192.94</v>
      </c>
      <c r="E23" s="36">
        <v>207.81</v>
      </c>
      <c r="F23" s="36">
        <v>222.68</v>
      </c>
      <c r="G23" s="36">
        <v>237.55</v>
      </c>
      <c r="H23" s="36">
        <v>282.18</v>
      </c>
      <c r="I23" s="36">
        <v>326.82</v>
      </c>
      <c r="J23" s="36">
        <v>371.45</v>
      </c>
      <c r="K23" s="36">
        <v>457.69</v>
      </c>
    </row>
    <row r="24" spans="1:11" x14ac:dyDescent="0.25">
      <c r="A24" s="38">
        <v>20</v>
      </c>
      <c r="B24" s="36">
        <v>147.31</v>
      </c>
      <c r="C24" s="36">
        <v>170.81</v>
      </c>
      <c r="D24" s="36">
        <v>194.31</v>
      </c>
      <c r="E24" s="36">
        <v>208.79</v>
      </c>
      <c r="F24" s="36">
        <v>223.27</v>
      </c>
      <c r="G24" s="36">
        <v>237.75</v>
      </c>
      <c r="H24" s="36">
        <v>282.31</v>
      </c>
      <c r="I24" s="36">
        <v>326.86</v>
      </c>
      <c r="J24" s="36">
        <v>371.42</v>
      </c>
      <c r="K24" s="36">
        <v>457.68</v>
      </c>
    </row>
    <row r="25" spans="1:11" x14ac:dyDescent="0.25">
      <c r="A25" s="38">
        <v>21</v>
      </c>
      <c r="B25" s="36">
        <v>148.18</v>
      </c>
      <c r="C25" s="36">
        <v>171.93</v>
      </c>
      <c r="D25" s="36">
        <v>195.68</v>
      </c>
      <c r="E25" s="36">
        <v>209.77</v>
      </c>
      <c r="F25" s="36">
        <v>223.85</v>
      </c>
      <c r="G25" s="36">
        <v>237.94</v>
      </c>
      <c r="H25" s="36">
        <v>282.43</v>
      </c>
      <c r="I25" s="36">
        <v>326.91000000000003</v>
      </c>
      <c r="J25" s="36">
        <v>371.4</v>
      </c>
      <c r="K25" s="36">
        <v>457.66</v>
      </c>
    </row>
    <row r="26" spans="1:11" x14ac:dyDescent="0.25">
      <c r="A26" s="38">
        <v>22</v>
      </c>
      <c r="B26" s="36">
        <v>149.05000000000001</v>
      </c>
      <c r="C26" s="36">
        <v>173.05</v>
      </c>
      <c r="D26" s="36">
        <v>197.05</v>
      </c>
      <c r="E26" s="36">
        <v>210.75</v>
      </c>
      <c r="F26" s="36">
        <v>224.44</v>
      </c>
      <c r="G26" s="36">
        <v>238.14</v>
      </c>
      <c r="H26" s="36">
        <v>282.55</v>
      </c>
      <c r="I26" s="36">
        <v>326.95999999999998</v>
      </c>
      <c r="J26" s="36">
        <v>371.37</v>
      </c>
      <c r="K26" s="36">
        <v>457.65</v>
      </c>
    </row>
    <row r="27" spans="1:11" x14ac:dyDescent="0.25">
      <c r="A27" s="38">
        <v>23</v>
      </c>
      <c r="B27" s="36">
        <v>149.91999999999999</v>
      </c>
      <c r="C27" s="36">
        <v>174.17</v>
      </c>
      <c r="D27" s="36">
        <v>198.42</v>
      </c>
      <c r="E27" s="36">
        <v>211.73</v>
      </c>
      <c r="F27" s="36">
        <v>225.03</v>
      </c>
      <c r="G27" s="36">
        <v>238.33</v>
      </c>
      <c r="H27" s="36">
        <v>282.67</v>
      </c>
      <c r="I27" s="36">
        <v>327</v>
      </c>
      <c r="J27" s="36">
        <v>371.34</v>
      </c>
      <c r="K27" s="36">
        <v>457.63</v>
      </c>
    </row>
    <row r="28" spans="1:11" x14ac:dyDescent="0.25">
      <c r="A28" s="38">
        <v>24</v>
      </c>
      <c r="B28" s="36">
        <v>150.79</v>
      </c>
      <c r="C28" s="36">
        <v>175.29</v>
      </c>
      <c r="D28" s="36">
        <v>199.79</v>
      </c>
      <c r="E28" s="36">
        <v>212.7</v>
      </c>
      <c r="F28" s="36">
        <v>225.62</v>
      </c>
      <c r="G28" s="36">
        <v>238.53</v>
      </c>
      <c r="H28" s="36">
        <v>282.79000000000002</v>
      </c>
      <c r="I28" s="36">
        <v>327.05</v>
      </c>
      <c r="J28" s="36">
        <v>371.31</v>
      </c>
      <c r="K28" s="36">
        <v>457.62</v>
      </c>
    </row>
    <row r="29" spans="1:11" x14ac:dyDescent="0.25">
      <c r="A29" s="38">
        <v>25</v>
      </c>
      <c r="B29" s="36">
        <v>151.66</v>
      </c>
      <c r="C29" s="36">
        <v>176.41</v>
      </c>
      <c r="D29" s="36">
        <v>201.16</v>
      </c>
      <c r="E29" s="36">
        <v>213.68</v>
      </c>
      <c r="F29" s="36">
        <v>226.21</v>
      </c>
      <c r="G29" s="36">
        <v>238.73</v>
      </c>
      <c r="H29" s="36">
        <v>282.91000000000003</v>
      </c>
      <c r="I29" s="36">
        <v>327.10000000000002</v>
      </c>
      <c r="J29" s="36">
        <v>371.28</v>
      </c>
      <c r="K29" s="36">
        <v>457.61</v>
      </c>
    </row>
    <row r="30" spans="1:11" x14ac:dyDescent="0.25">
      <c r="A30" s="38">
        <v>26</v>
      </c>
      <c r="B30" s="36">
        <v>152.53</v>
      </c>
      <c r="C30" s="36">
        <v>177.53</v>
      </c>
      <c r="D30" s="36">
        <v>202.53</v>
      </c>
      <c r="E30" s="36">
        <v>214.66</v>
      </c>
      <c r="F30" s="36">
        <v>226.79</v>
      </c>
      <c r="G30" s="36">
        <v>238.92</v>
      </c>
      <c r="H30" s="36">
        <v>283.02999999999997</v>
      </c>
      <c r="I30" s="36">
        <v>327.14</v>
      </c>
      <c r="J30" s="36">
        <v>371.26</v>
      </c>
      <c r="K30" s="36">
        <v>457.59</v>
      </c>
    </row>
    <row r="31" spans="1:11" x14ac:dyDescent="0.25">
      <c r="A31" s="38">
        <v>27</v>
      </c>
      <c r="B31" s="36">
        <v>153.4</v>
      </c>
      <c r="C31" s="36">
        <v>178.65</v>
      </c>
      <c r="D31" s="36">
        <v>203.9</v>
      </c>
      <c r="E31" s="36">
        <v>215.64</v>
      </c>
      <c r="F31" s="36">
        <v>227.38</v>
      </c>
      <c r="G31" s="36">
        <v>239.12</v>
      </c>
      <c r="H31" s="36">
        <v>283.16000000000003</v>
      </c>
      <c r="I31" s="36">
        <v>327.19</v>
      </c>
      <c r="J31" s="36">
        <v>371.23</v>
      </c>
      <c r="K31" s="36">
        <v>457.58</v>
      </c>
    </row>
    <row r="32" spans="1:11" x14ac:dyDescent="0.25">
      <c r="A32" s="38">
        <v>28</v>
      </c>
      <c r="B32" s="36">
        <v>154.27000000000001</v>
      </c>
      <c r="C32" s="36">
        <v>179.77</v>
      </c>
      <c r="D32" s="36">
        <v>205.27</v>
      </c>
      <c r="E32" s="36">
        <v>216.62</v>
      </c>
      <c r="F32" s="36">
        <v>227.97</v>
      </c>
      <c r="G32" s="36">
        <v>239.32</v>
      </c>
      <c r="H32" s="36">
        <v>283.27999999999997</v>
      </c>
      <c r="I32" s="36">
        <v>327.24</v>
      </c>
      <c r="J32" s="36">
        <v>371.2</v>
      </c>
      <c r="K32" s="36">
        <v>457.56</v>
      </c>
    </row>
    <row r="33" spans="1:11" x14ac:dyDescent="0.25">
      <c r="A33" s="38">
        <v>29</v>
      </c>
      <c r="B33" s="36">
        <v>155.13999999999999</v>
      </c>
      <c r="C33" s="36">
        <v>180.89</v>
      </c>
      <c r="D33" s="36">
        <v>206.64</v>
      </c>
      <c r="E33" s="36">
        <v>217.6</v>
      </c>
      <c r="F33" s="36">
        <v>228.56</v>
      </c>
      <c r="G33" s="36">
        <v>239.51</v>
      </c>
      <c r="H33" s="36">
        <v>283.39999999999998</v>
      </c>
      <c r="I33" s="36">
        <v>327.27999999999997</v>
      </c>
      <c r="J33" s="36">
        <v>371.17</v>
      </c>
      <c r="K33" s="36">
        <v>457.55</v>
      </c>
    </row>
    <row r="34" spans="1:11" x14ac:dyDescent="0.25">
      <c r="A34" s="38">
        <v>30</v>
      </c>
      <c r="B34" s="36">
        <v>156.01</v>
      </c>
      <c r="C34" s="36">
        <v>182.01</v>
      </c>
      <c r="D34" s="36">
        <v>208.01</v>
      </c>
      <c r="E34" s="36">
        <v>218.58</v>
      </c>
      <c r="F34" s="36">
        <v>229.14</v>
      </c>
      <c r="G34" s="36">
        <v>239.71</v>
      </c>
      <c r="H34" s="36">
        <v>283.52</v>
      </c>
      <c r="I34" s="36">
        <v>327.33</v>
      </c>
      <c r="J34" s="36">
        <v>371.14</v>
      </c>
      <c r="K34" s="36">
        <v>457.54</v>
      </c>
    </row>
    <row r="35" spans="1:11" x14ac:dyDescent="0.25">
      <c r="A35" s="38" t="s">
        <v>14</v>
      </c>
      <c r="B35" s="36">
        <v>134.01000000000002</v>
      </c>
      <c r="C35" s="36">
        <v>160.34666666666669</v>
      </c>
      <c r="D35" s="36">
        <v>186.68199999999999</v>
      </c>
      <c r="E35" s="36">
        <v>202.46466666666666</v>
      </c>
      <c r="F35" s="36">
        <v>218.24700000000001</v>
      </c>
      <c r="G35" s="36">
        <v>234.03</v>
      </c>
      <c r="H35" s="36">
        <v>281.0573333333333</v>
      </c>
      <c r="I35" s="36">
        <v>328.08433333333335</v>
      </c>
      <c r="J35" s="36">
        <v>375.113</v>
      </c>
      <c r="K35" s="36">
        <v>459.52066666666667</v>
      </c>
    </row>
  </sheetData>
  <mergeCells count="1">
    <mergeCell ref="B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Mar 2020 VM-20 (and VM-21) </vt:lpstr>
      <vt:lpstr>Mar 2021 VM-20 (and VM-21)</vt:lpstr>
      <vt:lpstr>Mar 2020 VM-22</vt:lpstr>
      <vt:lpstr>Mar 2021 VM-22</vt:lpstr>
      <vt:lpstr>Mar 2020 LT Spreads</vt:lpstr>
      <vt:lpstr>Mar 2021 LT Spreads</vt:lpstr>
      <vt:lpstr>03312021 Spreads</vt:lpstr>
      <vt:lpstr>03312020 Spreads</vt:lpstr>
      <vt:lpstr>Mar 2021 Defaults</vt:lpstr>
      <vt:lpstr>Mar 2020 Defaults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Conrad, Chris</dc:creator>
  <cp:lastModifiedBy>Khloe Greenwood</cp:lastModifiedBy>
  <dcterms:created xsi:type="dcterms:W3CDTF">2021-03-13T00:01:24Z</dcterms:created>
  <dcterms:modified xsi:type="dcterms:W3CDTF">2022-02-09T16:22:15Z</dcterms:modified>
</cp:coreProperties>
</file>