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11760"/>
  </bookViews>
  <sheets>
    <sheet name="Nonforfeiture" sheetId="1" r:id="rId1"/>
    <sheet name="Mortality" sheetId="2" r:id="rId2"/>
  </sheets>
  <calcPr calcId="145621" iterate="1"/>
</workbook>
</file>

<file path=xl/calcChain.xml><?xml version="1.0" encoding="utf-8"?>
<calcChain xmlns="http://schemas.openxmlformats.org/spreadsheetml/2006/main">
  <c r="C4" i="1" l="1"/>
  <c r="D8" i="1" l="1"/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3" i="2"/>
  <c r="B8" i="1" l="1"/>
  <c r="G8" i="1" l="1"/>
  <c r="O9" i="1" s="1"/>
  <c r="E8" i="1"/>
  <c r="I8" i="1"/>
  <c r="K8" i="1"/>
  <c r="K9" i="1" s="1"/>
  <c r="N9" i="1"/>
  <c r="P8" i="1"/>
  <c r="B9" i="1"/>
  <c r="E9" i="1" s="1"/>
  <c r="G9" i="1" l="1"/>
  <c r="O10" i="1" s="1"/>
  <c r="L8" i="1"/>
  <c r="N10" i="1"/>
  <c r="B10" i="1"/>
  <c r="E10" i="1" s="1"/>
  <c r="P9" i="1"/>
  <c r="K10" i="1" l="1"/>
  <c r="K11" i="1" s="1"/>
  <c r="G10" i="1"/>
  <c r="O11" i="1" s="1"/>
  <c r="N11" i="1"/>
  <c r="B11" i="1"/>
  <c r="E11" i="1" s="1"/>
  <c r="P10" i="1"/>
  <c r="K12" i="1" l="1"/>
  <c r="G11" i="1"/>
  <c r="O12" i="1" s="1"/>
  <c r="N12" i="1"/>
  <c r="B12" i="1"/>
  <c r="E12" i="1" s="1"/>
  <c r="P11" i="1"/>
  <c r="G12" i="1" l="1"/>
  <c r="O13" i="1" s="1"/>
  <c r="N13" i="1"/>
  <c r="P12" i="1"/>
  <c r="B13" i="1"/>
  <c r="E13" i="1" s="1"/>
  <c r="K13" i="1" l="1"/>
  <c r="K14" i="1" s="1"/>
  <c r="G13" i="1"/>
  <c r="O14" i="1" s="1"/>
  <c r="N14" i="1"/>
  <c r="B14" i="1"/>
  <c r="E14" i="1" s="1"/>
  <c r="P13" i="1"/>
  <c r="K15" i="1" l="1"/>
  <c r="G14" i="1"/>
  <c r="O15" i="1" s="1"/>
  <c r="N15" i="1"/>
  <c r="B15" i="1"/>
  <c r="E15" i="1" s="1"/>
  <c r="P14" i="1"/>
  <c r="K16" i="1" l="1"/>
  <c r="G15" i="1"/>
  <c r="O16" i="1" s="1"/>
  <c r="N16" i="1"/>
  <c r="B16" i="1"/>
  <c r="P15" i="1"/>
  <c r="G16" i="1" l="1"/>
  <c r="O17" i="1" s="1"/>
  <c r="E16" i="1"/>
  <c r="N17" i="1"/>
  <c r="B17" i="1"/>
  <c r="K17" i="1" s="1"/>
  <c r="P16" i="1"/>
  <c r="G17" i="1" l="1"/>
  <c r="O18" i="1" s="1"/>
  <c r="E17" i="1"/>
  <c r="N18" i="1"/>
  <c r="B18" i="1"/>
  <c r="G18" i="1" s="1"/>
  <c r="P17" i="1"/>
  <c r="K18" i="1" l="1"/>
  <c r="K19" i="1" s="1"/>
  <c r="O19" i="1"/>
  <c r="N19" i="1"/>
  <c r="B19" i="1"/>
  <c r="G19" i="1" s="1"/>
  <c r="P18" i="1"/>
  <c r="O20" i="1" l="1"/>
  <c r="N20" i="1"/>
  <c r="B20" i="1"/>
  <c r="G20" i="1" s="1"/>
  <c r="P19" i="1"/>
  <c r="K20" i="1" l="1"/>
  <c r="K21" i="1" s="1"/>
  <c r="O21" i="1"/>
  <c r="N21" i="1"/>
  <c r="B21" i="1"/>
  <c r="G21" i="1" s="1"/>
  <c r="P20" i="1"/>
  <c r="O22" i="1" l="1"/>
  <c r="N22" i="1"/>
  <c r="B22" i="1"/>
  <c r="G22" i="1" s="1"/>
  <c r="P21" i="1"/>
  <c r="K22" i="1" l="1"/>
  <c r="K23" i="1" s="1"/>
  <c r="O23" i="1"/>
  <c r="N23" i="1"/>
  <c r="B23" i="1"/>
  <c r="G23" i="1" s="1"/>
  <c r="P22" i="1"/>
  <c r="O24" i="1" l="1"/>
  <c r="N24" i="1"/>
  <c r="B24" i="1"/>
  <c r="G24" i="1" s="1"/>
  <c r="P23" i="1"/>
  <c r="K24" i="1" l="1"/>
  <c r="K25" i="1" s="1"/>
  <c r="O25" i="1"/>
  <c r="N25" i="1"/>
  <c r="B25" i="1"/>
  <c r="G25" i="1" s="1"/>
  <c r="P24" i="1"/>
  <c r="O26" i="1" l="1"/>
  <c r="N26" i="1"/>
  <c r="B26" i="1"/>
  <c r="G26" i="1" s="1"/>
  <c r="P25" i="1"/>
  <c r="K26" i="1" l="1"/>
  <c r="O27" i="1"/>
  <c r="N27" i="1"/>
  <c r="B27" i="1"/>
  <c r="G27" i="1" s="1"/>
  <c r="P26" i="1"/>
  <c r="K27" i="1" l="1"/>
  <c r="O28" i="1"/>
  <c r="N28" i="1"/>
  <c r="B28" i="1"/>
  <c r="G28" i="1" s="1"/>
  <c r="P27" i="1"/>
  <c r="K28" i="1" l="1"/>
  <c r="O29" i="1"/>
  <c r="N29" i="1"/>
  <c r="B29" i="1"/>
  <c r="G29" i="1" s="1"/>
  <c r="P28" i="1"/>
  <c r="K29" i="1" l="1"/>
  <c r="O30" i="1"/>
  <c r="N30" i="1"/>
  <c r="B30" i="1"/>
  <c r="G30" i="1" s="1"/>
  <c r="P29" i="1"/>
  <c r="K30" i="1" l="1"/>
  <c r="O31" i="1"/>
  <c r="N31" i="1"/>
  <c r="B31" i="1"/>
  <c r="G31" i="1" s="1"/>
  <c r="P30" i="1"/>
  <c r="K31" i="1" l="1"/>
  <c r="O32" i="1"/>
  <c r="N32" i="1"/>
  <c r="B32" i="1"/>
  <c r="G32" i="1" s="1"/>
  <c r="P31" i="1"/>
  <c r="K32" i="1" l="1"/>
  <c r="O33" i="1"/>
  <c r="N33" i="1"/>
  <c r="B33" i="1"/>
  <c r="G33" i="1" s="1"/>
  <c r="P32" i="1"/>
  <c r="K33" i="1" l="1"/>
  <c r="K34" i="1" s="1"/>
  <c r="O34" i="1"/>
  <c r="N34" i="1"/>
  <c r="B34" i="1"/>
  <c r="G34" i="1" s="1"/>
  <c r="P33" i="1"/>
  <c r="O35" i="1" l="1"/>
  <c r="N35" i="1"/>
  <c r="B35" i="1"/>
  <c r="G35" i="1" s="1"/>
  <c r="P34" i="1"/>
  <c r="K35" i="1" l="1"/>
  <c r="O36" i="1"/>
  <c r="N36" i="1"/>
  <c r="B36" i="1"/>
  <c r="G36" i="1" s="1"/>
  <c r="P35" i="1"/>
  <c r="K36" i="1" l="1"/>
  <c r="K37" i="1" s="1"/>
  <c r="O37" i="1"/>
  <c r="N37" i="1"/>
  <c r="B37" i="1"/>
  <c r="G37" i="1" s="1"/>
  <c r="P36" i="1"/>
  <c r="K38" i="1" l="1"/>
  <c r="O38" i="1"/>
  <c r="N38" i="1"/>
  <c r="B38" i="1"/>
  <c r="G38" i="1" s="1"/>
  <c r="P37" i="1"/>
  <c r="K39" i="1" l="1"/>
  <c r="O39" i="1"/>
  <c r="N39" i="1"/>
  <c r="B39" i="1"/>
  <c r="G39" i="1" s="1"/>
  <c r="P38" i="1"/>
  <c r="K40" i="1" l="1"/>
  <c r="O40" i="1"/>
  <c r="N40" i="1"/>
  <c r="B40" i="1"/>
  <c r="G40" i="1" s="1"/>
  <c r="P39" i="1"/>
  <c r="K41" i="1" l="1"/>
  <c r="O41" i="1"/>
  <c r="N41" i="1"/>
  <c r="B41" i="1"/>
  <c r="G41" i="1" s="1"/>
  <c r="P40" i="1"/>
  <c r="O42" i="1" l="1"/>
  <c r="N42" i="1"/>
  <c r="P41" i="1"/>
  <c r="B42" i="1"/>
  <c r="G42" i="1" s="1"/>
  <c r="K42" i="1" l="1"/>
  <c r="O43" i="1"/>
  <c r="N43" i="1"/>
  <c r="P42" i="1"/>
  <c r="B43" i="1"/>
  <c r="G43" i="1" s="1"/>
  <c r="K43" i="1" l="1"/>
  <c r="O44" i="1"/>
  <c r="N44" i="1"/>
  <c r="P43" i="1"/>
  <c r="B44" i="1"/>
  <c r="G44" i="1" s="1"/>
  <c r="K44" i="1" l="1"/>
  <c r="O45" i="1"/>
  <c r="N45" i="1"/>
  <c r="P44" i="1"/>
  <c r="B45" i="1"/>
  <c r="G45" i="1" s="1"/>
  <c r="K45" i="1" l="1"/>
  <c r="K46" i="1" s="1"/>
  <c r="O46" i="1"/>
  <c r="N46" i="1"/>
  <c r="P45" i="1"/>
  <c r="B46" i="1"/>
  <c r="G46" i="1" s="1"/>
  <c r="O47" i="1" l="1"/>
  <c r="N47" i="1"/>
  <c r="P46" i="1"/>
  <c r="B47" i="1"/>
  <c r="G47" i="1" s="1"/>
  <c r="K47" i="1" l="1"/>
  <c r="O48" i="1"/>
  <c r="N48" i="1"/>
  <c r="P47" i="1"/>
  <c r="B48" i="1"/>
  <c r="G48" i="1" s="1"/>
  <c r="K48" i="1" l="1"/>
  <c r="O49" i="1"/>
  <c r="N49" i="1"/>
  <c r="P48" i="1"/>
  <c r="B49" i="1"/>
  <c r="G49" i="1" s="1"/>
  <c r="K49" i="1" l="1"/>
  <c r="K50" i="1" s="1"/>
  <c r="O50" i="1"/>
  <c r="N50" i="1"/>
  <c r="P49" i="1"/>
  <c r="B50" i="1"/>
  <c r="G50" i="1" s="1"/>
  <c r="O51" i="1" l="1"/>
  <c r="N51" i="1"/>
  <c r="P50" i="1"/>
  <c r="B51" i="1"/>
  <c r="G51" i="1" s="1"/>
  <c r="K51" i="1" l="1"/>
  <c r="O52" i="1"/>
  <c r="N52" i="1"/>
  <c r="P51" i="1"/>
  <c r="B52" i="1"/>
  <c r="G52" i="1" s="1"/>
  <c r="K52" i="1" l="1"/>
  <c r="O53" i="1"/>
  <c r="N53" i="1"/>
  <c r="P52" i="1"/>
  <c r="B53" i="1"/>
  <c r="G53" i="1" s="1"/>
  <c r="K53" i="1" l="1"/>
  <c r="O54" i="1"/>
  <c r="N54" i="1"/>
  <c r="P53" i="1"/>
  <c r="B54" i="1"/>
  <c r="G54" i="1" s="1"/>
  <c r="K54" i="1" l="1"/>
  <c r="O55" i="1"/>
  <c r="N55" i="1"/>
  <c r="P54" i="1"/>
  <c r="B55" i="1"/>
  <c r="G55" i="1" s="1"/>
  <c r="K55" i="1" l="1"/>
  <c r="K56" i="1" s="1"/>
  <c r="O56" i="1"/>
  <c r="N56" i="1"/>
  <c r="P55" i="1"/>
  <c r="B56" i="1"/>
  <c r="G56" i="1" s="1"/>
  <c r="O57" i="1" l="1"/>
  <c r="N57" i="1"/>
  <c r="P56" i="1"/>
  <c r="B57" i="1"/>
  <c r="G57" i="1" s="1"/>
  <c r="K57" i="1" l="1"/>
  <c r="O58" i="1"/>
  <c r="N58" i="1"/>
  <c r="P57" i="1"/>
  <c r="B58" i="1"/>
  <c r="G58" i="1" s="1"/>
  <c r="K58" i="1" l="1"/>
  <c r="O59" i="1"/>
  <c r="P58" i="1"/>
  <c r="B59" i="1"/>
  <c r="G59" i="1" s="1"/>
  <c r="N59" i="1"/>
  <c r="K59" i="1" l="1"/>
  <c r="O60" i="1"/>
  <c r="N60" i="1"/>
  <c r="B60" i="1"/>
  <c r="G60" i="1" s="1"/>
  <c r="P59" i="1"/>
  <c r="K60" i="1" l="1"/>
  <c r="O61" i="1"/>
  <c r="P60" i="1"/>
  <c r="B61" i="1"/>
  <c r="G61" i="1" s="1"/>
  <c r="N61" i="1"/>
  <c r="K61" i="1" l="1"/>
  <c r="O62" i="1"/>
  <c r="P61" i="1"/>
  <c r="B62" i="1"/>
  <c r="G62" i="1" s="1"/>
  <c r="N62" i="1"/>
  <c r="K62" i="1" l="1"/>
  <c r="O63" i="1"/>
  <c r="N63" i="1"/>
  <c r="P62" i="1"/>
  <c r="B63" i="1"/>
  <c r="G63" i="1" s="1"/>
  <c r="K63" i="1" l="1"/>
  <c r="O64" i="1"/>
  <c r="N64" i="1"/>
  <c r="B64" i="1"/>
  <c r="G64" i="1" s="1"/>
  <c r="P63" i="1"/>
  <c r="K64" i="1" l="1"/>
  <c r="O65" i="1"/>
  <c r="P64" i="1"/>
  <c r="B65" i="1"/>
  <c r="G65" i="1" s="1"/>
  <c r="N65" i="1"/>
  <c r="K65" i="1" l="1"/>
  <c r="O66" i="1"/>
  <c r="N66" i="1"/>
  <c r="P65" i="1"/>
  <c r="B66" i="1"/>
  <c r="G66" i="1" s="1"/>
  <c r="K66" i="1" l="1"/>
  <c r="O67" i="1"/>
  <c r="N67" i="1"/>
  <c r="P66" i="1"/>
  <c r="B67" i="1"/>
  <c r="G67" i="1" s="1"/>
  <c r="K67" i="1" l="1"/>
  <c r="O68" i="1"/>
  <c r="B68" i="1"/>
  <c r="G68" i="1" s="1"/>
  <c r="P67" i="1"/>
  <c r="N68" i="1"/>
  <c r="K68" i="1" l="1"/>
  <c r="O69" i="1"/>
  <c r="N69" i="1"/>
  <c r="B69" i="1"/>
  <c r="G69" i="1" s="1"/>
  <c r="P68" i="1"/>
  <c r="K69" i="1" l="1"/>
  <c r="O70" i="1"/>
  <c r="N70" i="1"/>
  <c r="P69" i="1"/>
  <c r="B70" i="1"/>
  <c r="G70" i="1" s="1"/>
  <c r="K70" i="1" l="1"/>
  <c r="O71" i="1"/>
  <c r="P70" i="1"/>
  <c r="B71" i="1"/>
  <c r="G71" i="1" s="1"/>
  <c r="N71" i="1"/>
  <c r="K71" i="1" l="1"/>
  <c r="O72" i="1"/>
  <c r="N72" i="1"/>
  <c r="B72" i="1"/>
  <c r="G72" i="1" s="1"/>
  <c r="P71" i="1"/>
  <c r="K72" i="1" l="1"/>
  <c r="O73" i="1"/>
  <c r="N73" i="1"/>
  <c r="P72" i="1"/>
  <c r="B73" i="1"/>
  <c r="G73" i="1" s="1"/>
  <c r="K73" i="1" l="1"/>
  <c r="O74" i="1"/>
  <c r="N74" i="1"/>
  <c r="B74" i="1"/>
  <c r="G74" i="1" s="1"/>
  <c r="P73" i="1"/>
  <c r="K74" i="1" l="1"/>
  <c r="O75" i="1"/>
  <c r="N75" i="1"/>
  <c r="P74" i="1"/>
  <c r="B75" i="1"/>
  <c r="G75" i="1" s="1"/>
  <c r="K75" i="1" l="1"/>
  <c r="O76" i="1"/>
  <c r="B76" i="1"/>
  <c r="G76" i="1" s="1"/>
  <c r="P75" i="1"/>
  <c r="N76" i="1"/>
  <c r="K76" i="1" l="1"/>
  <c r="O77" i="1"/>
  <c r="N77" i="1"/>
  <c r="B77" i="1"/>
  <c r="G77" i="1" s="1"/>
  <c r="P76" i="1"/>
  <c r="K77" i="1" l="1"/>
  <c r="O78" i="1"/>
  <c r="N78" i="1"/>
  <c r="P77" i="1"/>
  <c r="B78" i="1"/>
  <c r="G78" i="1" s="1"/>
  <c r="K78" i="1" l="1"/>
  <c r="O79" i="1"/>
  <c r="B79" i="1"/>
  <c r="G79" i="1" s="1"/>
  <c r="P78" i="1"/>
  <c r="N79" i="1"/>
  <c r="K79" i="1" l="1"/>
  <c r="O80" i="1"/>
  <c r="B80" i="1"/>
  <c r="G80" i="1" s="1"/>
  <c r="P79" i="1"/>
  <c r="N80" i="1"/>
  <c r="K80" i="1" l="1"/>
  <c r="O81" i="1"/>
  <c r="P80" i="1"/>
  <c r="B81" i="1"/>
  <c r="G81" i="1" s="1"/>
  <c r="N81" i="1"/>
  <c r="K81" i="1" l="1"/>
  <c r="O82" i="1"/>
  <c r="P81" i="1"/>
  <c r="B82" i="1"/>
  <c r="G82" i="1" s="1"/>
  <c r="N82" i="1"/>
  <c r="K82" i="1" l="1"/>
  <c r="O83" i="1"/>
  <c r="N83" i="1"/>
  <c r="P82" i="1"/>
  <c r="B83" i="1"/>
  <c r="G83" i="1" s="1"/>
  <c r="K83" i="1" l="1"/>
  <c r="O84" i="1"/>
  <c r="N84" i="1"/>
  <c r="B84" i="1"/>
  <c r="G84" i="1" s="1"/>
  <c r="P83" i="1"/>
  <c r="K84" i="1" l="1"/>
  <c r="O85" i="1"/>
  <c r="N85" i="1"/>
  <c r="P84" i="1"/>
  <c r="B85" i="1"/>
  <c r="G85" i="1" s="1"/>
  <c r="K85" i="1" l="1"/>
  <c r="O86" i="1"/>
  <c r="B86" i="1"/>
  <c r="G86" i="1" s="1"/>
  <c r="P85" i="1"/>
  <c r="N86" i="1"/>
  <c r="K86" i="1" l="1"/>
  <c r="O87" i="1"/>
  <c r="N87" i="1"/>
  <c r="B87" i="1"/>
  <c r="G87" i="1" s="1"/>
  <c r="P86" i="1"/>
  <c r="K87" i="1" l="1"/>
  <c r="P87" i="1"/>
  <c r="E18" i="1" l="1"/>
  <c r="E19" i="1" l="1"/>
  <c r="E20" i="1" l="1"/>
  <c r="E21" i="1" l="1"/>
  <c r="E22" i="1" l="1"/>
  <c r="E23" i="1" l="1"/>
  <c r="E24" i="1" l="1"/>
  <c r="E25" i="1" l="1"/>
  <c r="E26" i="1" l="1"/>
  <c r="E27" i="1" l="1"/>
  <c r="E28" i="1" l="1"/>
  <c r="E29" i="1" l="1"/>
  <c r="E30" i="1" l="1"/>
  <c r="E31" i="1" l="1"/>
  <c r="E32" i="1" l="1"/>
  <c r="E33" i="1" l="1"/>
  <c r="E34" i="1" l="1"/>
  <c r="E35" i="1" l="1"/>
  <c r="E36" i="1" l="1"/>
  <c r="E37" i="1" l="1"/>
  <c r="E38" i="1" l="1"/>
  <c r="E39" i="1" l="1"/>
  <c r="E40" i="1" l="1"/>
  <c r="E41" i="1" l="1"/>
  <c r="E42" i="1" l="1"/>
  <c r="E43" i="1" l="1"/>
  <c r="E44" i="1" l="1"/>
  <c r="E45" i="1" l="1"/>
  <c r="E46" i="1" l="1"/>
  <c r="E47" i="1" l="1"/>
  <c r="E48" i="1" l="1"/>
  <c r="E49" i="1" l="1"/>
  <c r="E50" i="1" l="1"/>
  <c r="E51" i="1" l="1"/>
  <c r="E52" i="1" l="1"/>
  <c r="E53" i="1" l="1"/>
  <c r="E54" i="1" l="1"/>
  <c r="E55" i="1" l="1"/>
  <c r="E56" i="1" l="1"/>
  <c r="E57" i="1" l="1"/>
  <c r="E58" i="1" l="1"/>
  <c r="E59" i="1" l="1"/>
  <c r="E60" i="1" l="1"/>
  <c r="E61" i="1" l="1"/>
  <c r="E62" i="1" l="1"/>
  <c r="E63" i="1" l="1"/>
  <c r="E64" i="1" l="1"/>
  <c r="E65" i="1" l="1"/>
  <c r="E66" i="1" l="1"/>
  <c r="E67" i="1" l="1"/>
  <c r="E68" i="1" l="1"/>
  <c r="E69" i="1" l="1"/>
  <c r="E70" i="1" l="1"/>
  <c r="E71" i="1" l="1"/>
  <c r="E72" i="1" l="1"/>
  <c r="E73" i="1" l="1"/>
  <c r="E74" i="1" l="1"/>
  <c r="E75" i="1" l="1"/>
  <c r="E76" i="1" l="1"/>
  <c r="E77" i="1" l="1"/>
  <c r="E78" i="1" l="1"/>
  <c r="E79" i="1" l="1"/>
  <c r="E80" i="1" l="1"/>
  <c r="E81" i="1" l="1"/>
  <c r="E82" i="1" l="1"/>
  <c r="E83" i="1" l="1"/>
  <c r="E84" i="1" l="1"/>
  <c r="E85" i="1" l="1"/>
  <c r="E86" i="1" l="1"/>
  <c r="E87" i="1" l="1"/>
  <c r="H8" i="1" l="1"/>
  <c r="F8" i="1" l="1"/>
  <c r="J8" i="1" s="1"/>
  <c r="I9" i="1" s="1"/>
  <c r="L9" i="1" l="1"/>
  <c r="H9" i="1" l="1"/>
  <c r="F9" i="1" l="1"/>
  <c r="J9" i="1" s="1"/>
  <c r="I10" i="1" s="1"/>
  <c r="L10" i="1" l="1"/>
  <c r="H10" i="1" l="1"/>
  <c r="F10" i="1" l="1"/>
  <c r="J10" i="1" s="1"/>
  <c r="I11" i="1" s="1"/>
  <c r="L11" i="1" l="1"/>
  <c r="H11" i="1" l="1"/>
  <c r="F11" i="1" s="1"/>
  <c r="J11" i="1" s="1"/>
  <c r="I12" i="1" l="1"/>
  <c r="L12" i="1" l="1"/>
  <c r="H12" i="1" l="1"/>
  <c r="F12" i="1" l="1"/>
  <c r="J12" i="1" s="1"/>
  <c r="I13" i="1" s="1"/>
  <c r="L13" i="1" l="1"/>
  <c r="H13" i="1" l="1"/>
  <c r="F13" i="1" l="1"/>
  <c r="J13" i="1" s="1"/>
  <c r="I14" i="1" s="1"/>
  <c r="H14" i="1" l="1"/>
  <c r="F14" i="1" s="1"/>
  <c r="J14" i="1" s="1"/>
  <c r="L14" i="1"/>
  <c r="I15" i="1" l="1"/>
  <c r="H15" i="1" l="1"/>
  <c r="F15" i="1" s="1"/>
  <c r="L15" i="1"/>
  <c r="J15" i="1" l="1"/>
  <c r="I16" i="1" l="1"/>
  <c r="L16" i="1" l="1"/>
  <c r="H16" i="1"/>
  <c r="F16" i="1" s="1"/>
  <c r="J16" i="1" l="1"/>
  <c r="I17" i="1" l="1"/>
  <c r="H17" i="1" l="1"/>
  <c r="L17" i="1"/>
  <c r="F17" i="1" l="1"/>
  <c r="J17" i="1" s="1"/>
  <c r="I18" i="1" s="1"/>
  <c r="H18" i="1" l="1"/>
  <c r="F18" i="1" s="1"/>
  <c r="L18" i="1"/>
  <c r="J18" i="1" l="1"/>
  <c r="I19" i="1" l="1"/>
  <c r="H19" i="1" l="1"/>
  <c r="F19" i="1" s="1"/>
  <c r="L19" i="1"/>
  <c r="J19" i="1" l="1"/>
  <c r="I20" i="1" l="1"/>
  <c r="L20" i="1" l="1"/>
  <c r="H20" i="1"/>
  <c r="F20" i="1" s="1"/>
  <c r="J20" i="1" l="1"/>
  <c r="I21" i="1" l="1"/>
  <c r="L21" i="1" l="1"/>
  <c r="H21" i="1"/>
  <c r="F21" i="1" s="1"/>
  <c r="J21" i="1" l="1"/>
  <c r="I22" i="1" l="1"/>
  <c r="H22" i="1" l="1"/>
  <c r="F22" i="1" s="1"/>
  <c r="L22" i="1"/>
  <c r="J22" i="1" l="1"/>
  <c r="I23" i="1" l="1"/>
  <c r="H23" i="1" l="1"/>
  <c r="F23" i="1" s="1"/>
  <c r="J23" i="1" s="1"/>
  <c r="L23" i="1"/>
  <c r="I24" i="1" l="1"/>
  <c r="L24" i="1" l="1"/>
  <c r="H24" i="1"/>
  <c r="F24" i="1" s="1"/>
  <c r="J24" i="1" l="1"/>
  <c r="I25" i="1" l="1"/>
  <c r="H25" i="1" l="1"/>
  <c r="F25" i="1" s="1"/>
  <c r="L25" i="1"/>
  <c r="J25" i="1" l="1"/>
  <c r="I26" i="1" l="1"/>
  <c r="H26" i="1" l="1"/>
  <c r="F26" i="1" s="1"/>
  <c r="L26" i="1"/>
  <c r="J26" i="1" l="1"/>
  <c r="I27" i="1" l="1"/>
  <c r="H27" i="1" l="1"/>
  <c r="L27" i="1"/>
  <c r="F27" i="1" l="1"/>
  <c r="J27" i="1" s="1"/>
  <c r="I28" i="1" s="1"/>
  <c r="L28" i="1" l="1"/>
  <c r="H28" i="1"/>
  <c r="F28" i="1" s="1"/>
  <c r="J28" i="1" l="1"/>
  <c r="I29" i="1" l="1"/>
  <c r="L29" i="1" l="1"/>
  <c r="H29" i="1"/>
  <c r="F29" i="1" s="1"/>
  <c r="J29" i="1" l="1"/>
  <c r="I30" i="1" l="1"/>
  <c r="H30" i="1" l="1"/>
  <c r="F30" i="1" s="1"/>
  <c r="L30" i="1"/>
  <c r="J30" i="1" l="1"/>
  <c r="I31" i="1" l="1"/>
  <c r="H31" i="1" l="1"/>
  <c r="F31" i="1" s="1"/>
  <c r="J31" i="1" s="1"/>
  <c r="L31" i="1"/>
  <c r="I32" i="1" l="1"/>
  <c r="L32" i="1" l="1"/>
  <c r="H32" i="1"/>
  <c r="F32" i="1" s="1"/>
  <c r="J32" i="1" l="1"/>
  <c r="I33" i="1" l="1"/>
  <c r="H33" i="1" l="1"/>
  <c r="F33" i="1" s="1"/>
  <c r="L33" i="1"/>
  <c r="J33" i="1" l="1"/>
  <c r="I34" i="1" l="1"/>
  <c r="H34" i="1" l="1"/>
  <c r="F34" i="1" s="1"/>
  <c r="L34" i="1"/>
  <c r="J34" i="1" l="1"/>
  <c r="I35" i="1" l="1"/>
  <c r="H35" i="1" l="1"/>
  <c r="F35" i="1" s="1"/>
  <c r="L35" i="1"/>
  <c r="J35" i="1" l="1"/>
  <c r="I36" i="1" s="1"/>
  <c r="L36" i="1" l="1"/>
  <c r="H36" i="1"/>
  <c r="F36" i="1" s="1"/>
  <c r="J36" i="1" l="1"/>
  <c r="I37" i="1" l="1"/>
  <c r="L37" i="1" l="1"/>
  <c r="H37" i="1"/>
  <c r="F37" i="1" s="1"/>
  <c r="J37" i="1" l="1"/>
  <c r="I38" i="1" l="1"/>
  <c r="H38" i="1" l="1"/>
  <c r="F38" i="1" s="1"/>
  <c r="J38" i="1" s="1"/>
  <c r="L38" i="1"/>
  <c r="I39" i="1" l="1"/>
  <c r="H39" i="1" l="1"/>
  <c r="F39" i="1" s="1"/>
  <c r="J39" i="1" s="1"/>
  <c r="L39" i="1"/>
  <c r="I40" i="1" l="1"/>
  <c r="L40" i="1" l="1"/>
  <c r="H40" i="1"/>
  <c r="F40" i="1" s="1"/>
  <c r="J40" i="1" l="1"/>
  <c r="I41" i="1" l="1"/>
  <c r="H41" i="1" l="1"/>
  <c r="F41" i="1" s="1"/>
  <c r="L41" i="1"/>
  <c r="J41" i="1" l="1"/>
  <c r="I42" i="1" l="1"/>
  <c r="H42" i="1" l="1"/>
  <c r="F42" i="1" s="1"/>
  <c r="L42" i="1"/>
  <c r="J42" i="1" l="1"/>
  <c r="I43" i="1" l="1"/>
  <c r="H43" i="1" l="1"/>
  <c r="F43" i="1" s="1"/>
  <c r="L43" i="1"/>
  <c r="J43" i="1" l="1"/>
  <c r="I44" i="1" l="1"/>
  <c r="L44" i="1" l="1"/>
  <c r="H44" i="1"/>
  <c r="F44" i="1" s="1"/>
  <c r="J44" i="1" l="1"/>
  <c r="I45" i="1" l="1"/>
  <c r="L45" i="1" l="1"/>
  <c r="H45" i="1"/>
  <c r="F45" i="1" s="1"/>
  <c r="J45" i="1" l="1"/>
  <c r="I46" i="1" l="1"/>
  <c r="H46" i="1" l="1"/>
  <c r="F46" i="1" s="1"/>
  <c r="J46" i="1" s="1"/>
  <c r="L46" i="1"/>
  <c r="I47" i="1" l="1"/>
  <c r="H47" i="1" l="1"/>
  <c r="F47" i="1" s="1"/>
  <c r="L47" i="1"/>
  <c r="W1" i="1" s="1"/>
  <c r="J47" i="1" l="1"/>
  <c r="I48" i="1" l="1"/>
  <c r="L48" i="1" l="1"/>
  <c r="H48" i="1"/>
  <c r="F48" i="1" s="1"/>
  <c r="J48" i="1" l="1"/>
  <c r="I49" i="1" l="1"/>
  <c r="H49" i="1" l="1"/>
  <c r="F49" i="1" s="1"/>
  <c r="L49" i="1"/>
  <c r="J49" i="1" l="1"/>
  <c r="I50" i="1" l="1"/>
  <c r="H50" i="1" l="1"/>
  <c r="L50" i="1"/>
  <c r="F50" i="1" l="1"/>
  <c r="J50" i="1" s="1"/>
  <c r="I51" i="1" s="1"/>
  <c r="H51" i="1" l="1"/>
  <c r="F51" i="1" s="1"/>
  <c r="J51" i="1" s="1"/>
  <c r="L51" i="1"/>
  <c r="I52" i="1" l="1"/>
  <c r="L52" i="1" l="1"/>
  <c r="H52" i="1"/>
  <c r="F52" i="1" s="1"/>
  <c r="J52" i="1" l="1"/>
  <c r="I53" i="1" l="1"/>
  <c r="L53" i="1" l="1"/>
  <c r="H53" i="1"/>
  <c r="F53" i="1" s="1"/>
  <c r="J53" i="1" l="1"/>
  <c r="I54" i="1" l="1"/>
  <c r="H54" i="1" l="1"/>
  <c r="F54" i="1" s="1"/>
  <c r="J54" i="1" s="1"/>
  <c r="L54" i="1"/>
  <c r="I55" i="1" l="1"/>
  <c r="H55" i="1" l="1"/>
  <c r="F55" i="1" s="1"/>
  <c r="J55" i="1" s="1"/>
  <c r="L55" i="1"/>
  <c r="I56" i="1" l="1"/>
  <c r="L56" i="1" l="1"/>
  <c r="H56" i="1"/>
  <c r="F56" i="1" s="1"/>
  <c r="J56" i="1" l="1"/>
  <c r="I57" i="1" l="1"/>
  <c r="H57" i="1" l="1"/>
  <c r="F57" i="1" s="1"/>
  <c r="L57" i="1"/>
  <c r="J57" i="1" l="1"/>
  <c r="I58" i="1" l="1"/>
  <c r="H58" i="1" l="1"/>
  <c r="F58" i="1" s="1"/>
  <c r="J58" i="1" s="1"/>
  <c r="L58" i="1"/>
  <c r="I59" i="1" l="1"/>
  <c r="H59" i="1" l="1"/>
  <c r="F59" i="1" s="1"/>
  <c r="J59" i="1" s="1"/>
  <c r="L59" i="1"/>
  <c r="I60" i="1" l="1"/>
  <c r="L60" i="1" l="1"/>
  <c r="H60" i="1"/>
  <c r="F60" i="1" s="1"/>
  <c r="J60" i="1" l="1"/>
  <c r="I61" i="1" l="1"/>
  <c r="L61" i="1" l="1"/>
  <c r="H61" i="1"/>
  <c r="F61" i="1" s="1"/>
  <c r="J61" i="1" l="1"/>
  <c r="I62" i="1" l="1"/>
  <c r="H62" i="1" l="1"/>
  <c r="L62" i="1"/>
  <c r="F62" i="1" l="1"/>
  <c r="J62" i="1" s="1"/>
  <c r="I63" i="1" s="1"/>
  <c r="H63" i="1" l="1"/>
  <c r="L63" i="1"/>
  <c r="F63" i="1" l="1"/>
  <c r="J63" i="1" s="1"/>
  <c r="I64" i="1" s="1"/>
  <c r="L64" i="1" l="1"/>
  <c r="H64" i="1"/>
  <c r="F64" i="1" s="1"/>
  <c r="J64" i="1" l="1"/>
  <c r="I65" i="1" l="1"/>
  <c r="H65" i="1" l="1"/>
  <c r="F65" i="1" s="1"/>
  <c r="L65" i="1"/>
  <c r="J65" i="1" l="1"/>
  <c r="I66" i="1" l="1"/>
  <c r="H66" i="1" l="1"/>
  <c r="F66" i="1" s="1"/>
  <c r="J66" i="1" s="1"/>
  <c r="L66" i="1"/>
  <c r="I67" i="1" l="1"/>
  <c r="H67" i="1" l="1"/>
  <c r="F67" i="1" s="1"/>
  <c r="L67" i="1"/>
  <c r="J67" i="1" l="1"/>
  <c r="I68" i="1" l="1"/>
  <c r="L68" i="1" l="1"/>
  <c r="H68" i="1"/>
  <c r="F68" i="1" s="1"/>
  <c r="J68" i="1" l="1"/>
  <c r="I69" i="1" l="1"/>
  <c r="L69" i="1" l="1"/>
  <c r="H69" i="1"/>
  <c r="F69" i="1" s="1"/>
  <c r="J69" i="1" l="1"/>
  <c r="I70" i="1" l="1"/>
  <c r="H70" i="1" l="1"/>
  <c r="F70" i="1" s="1"/>
  <c r="J70" i="1" s="1"/>
  <c r="L70" i="1"/>
  <c r="I71" i="1" l="1"/>
  <c r="H71" i="1" l="1"/>
  <c r="F71" i="1" s="1"/>
  <c r="L71" i="1"/>
  <c r="J71" i="1" l="1"/>
  <c r="I72" i="1" l="1"/>
  <c r="L72" i="1" l="1"/>
  <c r="H72" i="1"/>
  <c r="F72" i="1" s="1"/>
  <c r="J72" i="1" l="1"/>
  <c r="I73" i="1" l="1"/>
  <c r="H73" i="1" l="1"/>
  <c r="F73" i="1" s="1"/>
  <c r="L73" i="1"/>
  <c r="J73" i="1" l="1"/>
  <c r="I74" i="1" l="1"/>
  <c r="H74" i="1" l="1"/>
  <c r="L74" i="1"/>
  <c r="F74" i="1" l="1"/>
  <c r="J74" i="1" s="1"/>
  <c r="I75" i="1" s="1"/>
  <c r="L75" i="1" l="1"/>
  <c r="H75" i="1"/>
  <c r="F75" i="1" s="1"/>
  <c r="J75" i="1" l="1"/>
  <c r="I76" i="1" l="1"/>
  <c r="L76" i="1" l="1"/>
  <c r="H76" i="1"/>
  <c r="F76" i="1" s="1"/>
  <c r="J76" i="1" l="1"/>
  <c r="I77" i="1" l="1"/>
  <c r="H77" i="1" l="1"/>
  <c r="F77" i="1" s="1"/>
  <c r="L77" i="1"/>
  <c r="J77" i="1" l="1"/>
  <c r="I78" i="1" l="1"/>
  <c r="H78" i="1" l="1"/>
  <c r="L78" i="1"/>
  <c r="F78" i="1" l="1"/>
  <c r="J78" i="1" s="1"/>
  <c r="I79" i="1" s="1"/>
  <c r="L79" i="1" l="1"/>
  <c r="H79" i="1"/>
  <c r="F79" i="1" s="1"/>
  <c r="J79" i="1" l="1"/>
  <c r="I80" i="1" l="1"/>
  <c r="L80" i="1" l="1"/>
  <c r="H80" i="1"/>
  <c r="F80" i="1" s="1"/>
  <c r="J80" i="1" l="1"/>
  <c r="I81" i="1" l="1"/>
  <c r="L81" i="1" l="1"/>
  <c r="H81" i="1"/>
  <c r="F81" i="1" s="1"/>
  <c r="J81" i="1" l="1"/>
  <c r="I82" i="1" l="1"/>
  <c r="H82" i="1" l="1"/>
  <c r="F82" i="1" s="1"/>
  <c r="L82" i="1"/>
  <c r="J82" i="1" l="1"/>
  <c r="I83" i="1" l="1"/>
  <c r="L83" i="1" l="1"/>
  <c r="H83" i="1"/>
  <c r="F83" i="1" l="1"/>
  <c r="J83" i="1" s="1"/>
  <c r="I84" i="1" s="1"/>
  <c r="L84" i="1" l="1"/>
  <c r="H84" i="1"/>
  <c r="F84" i="1" s="1"/>
  <c r="J84" i="1" l="1"/>
  <c r="I85" i="1" l="1"/>
  <c r="H85" i="1" l="1"/>
  <c r="F85" i="1" s="1"/>
  <c r="L85" i="1"/>
  <c r="J85" i="1" l="1"/>
  <c r="I86" i="1" l="1"/>
  <c r="H86" i="1" l="1"/>
  <c r="F86" i="1" s="1"/>
  <c r="J86" i="1" s="1"/>
  <c r="L86" i="1"/>
  <c r="I87" i="1" l="1"/>
  <c r="L87" i="1" l="1"/>
  <c r="H87" i="1" l="1"/>
  <c r="W20" i="1"/>
  <c r="W21" i="1"/>
  <c r="W19" i="1"/>
  <c r="F87" i="1" l="1"/>
  <c r="W3" i="1" l="1"/>
  <c r="W10" i="1"/>
  <c r="W11" i="1"/>
  <c r="W9" i="1"/>
  <c r="W29" i="1" s="1"/>
  <c r="J87" i="1"/>
  <c r="W15" i="1" l="1"/>
  <c r="W25" i="1" s="1"/>
  <c r="W30" i="1"/>
  <c r="W31" i="1"/>
  <c r="W16" i="1"/>
  <c r="W14" i="1"/>
  <c r="W35" i="1" l="1"/>
  <c r="W26" i="1"/>
  <c r="W36" i="1"/>
  <c r="W24" i="1"/>
  <c r="W34" i="1"/>
</calcChain>
</file>

<file path=xl/sharedStrings.xml><?xml version="1.0" encoding="utf-8"?>
<sst xmlns="http://schemas.openxmlformats.org/spreadsheetml/2006/main" count="72" uniqueCount="54">
  <si>
    <t>Premium</t>
  </si>
  <si>
    <t>Interest</t>
  </si>
  <si>
    <t>Bonus</t>
  </si>
  <si>
    <t>InsBen</t>
  </si>
  <si>
    <t>AttAge</t>
  </si>
  <si>
    <t>Age</t>
  </si>
  <si>
    <t>WD %</t>
  </si>
  <si>
    <t>WD</t>
  </si>
  <si>
    <t>Issue age</t>
  </si>
  <si>
    <t>DiscFact</t>
  </si>
  <si>
    <t>Collected</t>
  </si>
  <si>
    <t>Female</t>
  </si>
  <si>
    <t>Male</t>
  </si>
  <si>
    <r>
      <t>q</t>
    </r>
    <r>
      <rPr>
        <i/>
        <vertAlign val="subscript"/>
        <sz val="11"/>
        <color theme="1"/>
        <rFont val="Calibri"/>
        <family val="2"/>
        <scheme val="minor"/>
      </rPr>
      <t>x</t>
    </r>
  </si>
  <si>
    <t>"Unisex"</t>
  </si>
  <si>
    <t>Survival</t>
  </si>
  <si>
    <t>Annuity 2000 Table</t>
  </si>
  <si>
    <t>"Unisex" is a simple average or male and female mortality rate</t>
  </si>
  <si>
    <t>Accumulated value of past fees</t>
  </si>
  <si>
    <t>No discount</t>
  </si>
  <si>
    <t>Interest only</t>
  </si>
  <si>
    <t>Interest &amp; mortality</t>
  </si>
  <si>
    <t>Present value of future fees</t>
  </si>
  <si>
    <t>Present value of future benefits</t>
  </si>
  <si>
    <t>Reduced benefit % based on c/(b+c)</t>
  </si>
  <si>
    <t>Reduced benefit % based on c/a</t>
  </si>
  <si>
    <t>Reduced benefit % based on 1 - b/a</t>
  </si>
  <si>
    <t xml:space="preserve">a  </t>
  </si>
  <si>
    <t xml:space="preserve">b  </t>
  </si>
  <si>
    <t xml:space="preserve">c  </t>
  </si>
  <si>
    <t>Fee</t>
  </si>
  <si>
    <t>Year</t>
  </si>
  <si>
    <t>EOY AV</t>
  </si>
  <si>
    <t>BOY BB</t>
  </si>
  <si>
    <t>BOY AV</t>
  </si>
  <si>
    <t>Benefit start year</t>
  </si>
  <si>
    <t>When charged</t>
  </si>
  <si>
    <t>B=BOY, E=EOY</t>
  </si>
  <si>
    <t xml:space="preserve">Benefit fee </t>
  </si>
  <si>
    <t>Interest rate credited</t>
  </si>
  <si>
    <t>Prior to surrender</t>
  </si>
  <si>
    <t>After the surrender</t>
  </si>
  <si>
    <t>Surrender age</t>
  </si>
  <si>
    <t>Withdrawal age</t>
  </si>
  <si>
    <t>Premium bonus</t>
  </si>
  <si>
    <t>Roll up percentage</t>
  </si>
  <si>
    <t>Benefit cap</t>
  </si>
  <si>
    <t>When discontinued</t>
  </si>
  <si>
    <t>S=on surrender, W=on withdrawal</t>
  </si>
  <si>
    <t>S</t>
  </si>
  <si>
    <t>PV(Fees)/PV(Ben)</t>
  </si>
  <si>
    <t>Withdrawal %</t>
  </si>
  <si>
    <t>IntRate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</si>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</sst>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0_);_(* \(#,##0.0000\);_(* &quot;-&quot;??_);_(@_)"/>
    <numFmt numFmtId="167" formatCode="_(* #,##0.000000_);_(* \(#,##0.0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alignment vertical="center"/>
    </xf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NumberFormat="1" applyFont="1"/>
    <xf numFmtId="165" fontId="0" fillId="0" borderId="0" xfId="2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6" fontId="0" fillId="0" borderId="0" xfId="1" applyNumberFormat="1" applyFont="1"/>
    <xf numFmtId="164" fontId="0" fillId="0" borderId="0" xfId="1" applyNumberFormat="1" applyFont="1" applyAlignment="1">
      <alignment horizontal="center"/>
    </xf>
    <xf numFmtId="0" fontId="0" fillId="2" borderId="0" xfId="0" applyFill="1" applyAlignment="1">
      <alignment horizontal="center"/>
    </xf>
    <xf numFmtId="165" fontId="0" fillId="2" borderId="0" xfId="2" applyNumberFormat="1" applyFont="1" applyFill="1" applyAlignment="1">
      <alignment horizontal="center"/>
    </xf>
    <xf numFmtId="165" fontId="0" fillId="2" borderId="0" xfId="2" applyNumberFormat="1" applyFont="1" applyFill="1" applyBorder="1" applyAlignment="1">
      <alignment horizontal="center"/>
    </xf>
    <xf numFmtId="165" fontId="0" fillId="0" borderId="0" xfId="2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ont="1"/>
    <xf numFmtId="0" fontId="7" fillId="0" borderId="0" xfId="3" applyNumberFormat="1" applyFont="1" applyAlignment="1">
      <alignment horizontal="center" vertical="center"/>
    </xf>
    <xf numFmtId="167" fontId="7" fillId="0" borderId="0" xfId="1" applyNumberFormat="1" applyFont="1" applyAlignment="1">
      <alignment vertical="center"/>
    </xf>
    <xf numFmtId="167" fontId="0" fillId="0" borderId="0" xfId="1" applyNumberFormat="1" applyFont="1"/>
    <xf numFmtId="0" fontId="3" fillId="0" borderId="0" xfId="0" applyFont="1"/>
    <xf numFmtId="0" fontId="3" fillId="0" borderId="0" xfId="0" applyFont="1" applyAlignment="1"/>
    <xf numFmtId="0" fontId="2" fillId="0" borderId="0" xfId="0" applyFont="1" applyBorder="1"/>
    <xf numFmtId="164" fontId="0" fillId="0" borderId="0" xfId="0" applyNumberForma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9" fontId="0" fillId="0" borderId="0" xfId="2" applyFont="1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9" fontId="0" fillId="0" borderId="7" xfId="2" applyFont="1" applyBorder="1" applyAlignment="1">
      <alignment horizontal="center"/>
    </xf>
    <xf numFmtId="0" fontId="0" fillId="0" borderId="8" xfId="0" applyBorder="1"/>
    <xf numFmtId="9" fontId="3" fillId="0" borderId="0" xfId="2" applyFont="1" applyAlignment="1">
      <alignment horizontal="center"/>
    </xf>
    <xf numFmtId="10" fontId="0" fillId="2" borderId="0" xfId="2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9" fontId="0" fillId="3" borderId="0" xfId="2" applyNumberFormat="1" applyFont="1" applyFill="1" applyBorder="1" applyAlignment="1">
      <alignment horizontal="center"/>
    </xf>
    <xf numFmtId="9" fontId="0" fillId="2" borderId="0" xfId="0" applyNumberFormat="1" applyFont="1" applyFill="1" applyAlignment="1">
      <alignment horizontal="center"/>
    </xf>
    <xf numFmtId="10" fontId="0" fillId="2" borderId="0" xfId="0" applyNumberFormat="1" applyFill="1" applyAlignment="1">
      <alignment horizontal="center"/>
    </xf>
    <xf numFmtId="10" fontId="0" fillId="0" borderId="0" xfId="2" applyNumberFormat="1" applyFont="1" applyAlignment="1">
      <alignment horizontal="center"/>
    </xf>
    <xf numFmtId="165" fontId="2" fillId="0" borderId="0" xfId="2" applyNumberFormat="1" applyFont="1" applyFill="1" applyAlignment="1"/>
    <xf numFmtId="0" fontId="2" fillId="0" borderId="0" xfId="0" applyFont="1" applyFill="1" applyAlignment="1"/>
    <xf numFmtId="9" fontId="0" fillId="0" borderId="0" xfId="2" applyFont="1" applyFill="1" applyAlignment="1">
      <alignment horizontal="center"/>
    </xf>
    <xf numFmtId="43" fontId="0" fillId="0" borderId="0" xfId="1" applyFont="1" applyAlignment="1">
      <alignment horizontal="center"/>
    </xf>
    <xf numFmtId="9" fontId="3" fillId="0" borderId="0" xfId="2" applyFont="1" applyFill="1" applyAlignment="1">
      <alignment horizontal="center"/>
    </xf>
    <xf numFmtId="164" fontId="0" fillId="4" borderId="0" xfId="1" applyNumberFormat="1" applyFont="1" applyFill="1"/>
    <xf numFmtId="164" fontId="0" fillId="4" borderId="0" xfId="1" applyNumberFormat="1" applyFont="1" applyFill="1" applyBorder="1"/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tabSelected="1" workbookViewId="0">
      <pane ySplit="7" topLeftCell="A8" activePane="bottomLeft" state="frozen"/>
      <selection pane="bottomLeft"/>
    </sheetView>
  </sheetViews>
  <sheetFormatPr defaultRowHeight="15" x14ac:dyDescent="0.25"/>
  <cols>
    <col min="1" max="1" width="10.140625" customWidth="1"/>
    <col min="5" max="8" width="9.5703125" customWidth="1"/>
    <col min="9" max="9" width="9.5703125" bestFit="1" customWidth="1"/>
    <col min="10" max="10" width="11.5703125" bestFit="1" customWidth="1"/>
    <col min="11" max="11" width="11.5703125" customWidth="1"/>
    <col min="12" max="12" width="11.5703125" bestFit="1" customWidth="1"/>
    <col min="14" max="15" width="10" bestFit="1" customWidth="1"/>
    <col min="23" max="24" width="10.5703125" bestFit="1" customWidth="1"/>
  </cols>
  <sheetData>
    <row r="1" spans="1:27" x14ac:dyDescent="0.25">
      <c r="A1" s="2" t="s">
        <v>8</v>
      </c>
      <c r="B1" s="2"/>
      <c r="C1" s="10">
        <v>50</v>
      </c>
      <c r="E1" s="2" t="s">
        <v>44</v>
      </c>
      <c r="F1" s="2"/>
      <c r="G1" s="40">
        <v>0</v>
      </c>
      <c r="I1" s="2" t="s">
        <v>38</v>
      </c>
      <c r="K1" s="41">
        <v>5.0000000000000001E-3</v>
      </c>
      <c r="L1" s="2"/>
      <c r="M1" s="2" t="s">
        <v>39</v>
      </c>
      <c r="U1" s="2" t="s">
        <v>35</v>
      </c>
      <c r="W1" s="14">
        <f>MATCH(0,L8:L87,1)+1</f>
        <v>35</v>
      </c>
    </row>
    <row r="2" spans="1:27" x14ac:dyDescent="0.25">
      <c r="A2" s="2" t="s">
        <v>42</v>
      </c>
      <c r="B2" s="2"/>
      <c r="C2" s="10">
        <v>54</v>
      </c>
      <c r="E2" s="2" t="s">
        <v>45</v>
      </c>
      <c r="F2" s="2"/>
      <c r="G2" s="40">
        <v>0.05</v>
      </c>
      <c r="I2" s="2" t="s">
        <v>36</v>
      </c>
      <c r="K2" s="10" t="s">
        <v>53</v>
      </c>
      <c r="M2" s="2" t="s">
        <v>40</v>
      </c>
      <c r="O2" s="37">
        <v>2.5000000000000001E-2</v>
      </c>
    </row>
    <row r="3" spans="1:27" x14ac:dyDescent="0.25">
      <c r="A3" s="2" t="s">
        <v>43</v>
      </c>
      <c r="B3" s="2"/>
      <c r="C3" s="10">
        <v>60</v>
      </c>
      <c r="E3" s="2" t="s">
        <v>46</v>
      </c>
      <c r="F3" s="2"/>
      <c r="G3" s="40">
        <v>2</v>
      </c>
      <c r="H3" s="1"/>
      <c r="I3" s="43" t="s">
        <v>37</v>
      </c>
      <c r="J3" s="13"/>
      <c r="M3" s="2" t="s">
        <v>41</v>
      </c>
      <c r="O3" s="37">
        <v>1.4999999999999999E-2</v>
      </c>
      <c r="U3" t="s">
        <v>50</v>
      </c>
      <c r="W3" s="47">
        <f>SUMPRODUCT(F8:F87,N8:N87,O8:O87)/SUMPRODUCT(L8:L87,N8:N87,O8:O87)</f>
        <v>1.156661040753191</v>
      </c>
      <c r="AA3" s="36"/>
    </row>
    <row r="4" spans="1:27" x14ac:dyDescent="0.25">
      <c r="A4" s="2" t="s">
        <v>51</v>
      </c>
      <c r="B4" s="38"/>
      <c r="C4" s="5">
        <f>VLOOKUP(C3,R8:S28,2,TRUE)</f>
        <v>0.04</v>
      </c>
      <c r="E4" s="44" t="s">
        <v>47</v>
      </c>
      <c r="F4" s="1"/>
      <c r="G4" s="11" t="s">
        <v>49</v>
      </c>
      <c r="H4" s="13"/>
      <c r="X4" s="36"/>
    </row>
    <row r="5" spans="1:27" x14ac:dyDescent="0.25">
      <c r="A5" s="2"/>
      <c r="B5" s="38"/>
      <c r="E5" s="44" t="s">
        <v>48</v>
      </c>
      <c r="F5" s="1"/>
      <c r="G5" s="13"/>
      <c r="H5" s="13"/>
      <c r="X5" s="36"/>
    </row>
    <row r="6" spans="1:27" x14ac:dyDescent="0.25">
      <c r="A6" s="2"/>
      <c r="B6" s="38"/>
      <c r="E6" s="38"/>
      <c r="F6" s="1"/>
      <c r="G6" s="13"/>
      <c r="H6" s="13"/>
      <c r="L6" s="45"/>
      <c r="X6" s="36"/>
    </row>
    <row r="7" spans="1:27" x14ac:dyDescent="0.25">
      <c r="A7" s="3" t="s">
        <v>31</v>
      </c>
      <c r="B7" s="3" t="s">
        <v>4</v>
      </c>
      <c r="C7" s="3" t="s">
        <v>0</v>
      </c>
      <c r="D7" s="3" t="s">
        <v>2</v>
      </c>
      <c r="E7" s="3" t="s">
        <v>7</v>
      </c>
      <c r="F7" s="3" t="s">
        <v>30</v>
      </c>
      <c r="G7" s="3" t="s">
        <v>52</v>
      </c>
      <c r="H7" s="3" t="s">
        <v>1</v>
      </c>
      <c r="I7" s="3" t="s">
        <v>34</v>
      </c>
      <c r="J7" s="3" t="s">
        <v>32</v>
      </c>
      <c r="K7" s="3" t="s">
        <v>33</v>
      </c>
      <c r="L7" s="3" t="s">
        <v>3</v>
      </c>
      <c r="N7" s="3" t="s">
        <v>15</v>
      </c>
      <c r="O7" s="3" t="s">
        <v>9</v>
      </c>
      <c r="P7" s="3" t="s">
        <v>10</v>
      </c>
      <c r="R7" s="3" t="s">
        <v>5</v>
      </c>
      <c r="S7" s="3" t="s">
        <v>6</v>
      </c>
    </row>
    <row r="8" spans="1:27" x14ac:dyDescent="0.25">
      <c r="A8" s="1">
        <v>1</v>
      </c>
      <c r="B8" s="1">
        <f>C1</f>
        <v>50</v>
      </c>
      <c r="C8" s="4">
        <v>100000</v>
      </c>
      <c r="D8" s="4">
        <f>C8*G1</f>
        <v>0</v>
      </c>
      <c r="E8" s="4">
        <f>IF(B8&lt;C$3,0,IF(B8=C$3,C$4*K8,E7))</f>
        <v>0</v>
      </c>
      <c r="F8" s="4">
        <f>MIN(K$1*IF(K$2="B",K8,K9),MAX(0,I8-E8+IF(K$2="B",0,H8)))</f>
        <v>525</v>
      </c>
      <c r="G8" s="42">
        <f>IF(B8&lt;C$2,O$2,O$3)</f>
        <v>2.5000000000000001E-2</v>
      </c>
      <c r="H8" s="46">
        <f>(C8+D8-E8-IF(K2="B",F8,0))*G8</f>
        <v>2500</v>
      </c>
      <c r="I8" s="4">
        <f>C8+D8</f>
        <v>100000</v>
      </c>
      <c r="J8" s="4">
        <f>MAX(0,I8-E8-F8+H8)</f>
        <v>101975</v>
      </c>
      <c r="K8" s="4">
        <f>C8+D8</f>
        <v>100000</v>
      </c>
      <c r="L8" s="4">
        <f t="shared" ref="L8:L39" si="0">MAX(0,E8-I8)</f>
        <v>0</v>
      </c>
      <c r="N8" s="18">
        <v>1</v>
      </c>
      <c r="O8" s="8">
        <v>1</v>
      </c>
      <c r="P8" s="9">
        <f t="shared" ref="P8:P39" si="1">IF(B8&lt;C$2,1,0)</f>
        <v>1</v>
      </c>
      <c r="R8" s="1">
        <v>60</v>
      </c>
      <c r="S8" s="11">
        <v>0.04</v>
      </c>
      <c r="T8" s="23" t="s">
        <v>29</v>
      </c>
      <c r="U8" s="2" t="s">
        <v>18</v>
      </c>
    </row>
    <row r="9" spans="1:27" x14ac:dyDescent="0.25">
      <c r="A9" s="1">
        <v>2</v>
      </c>
      <c r="B9" s="1">
        <f>B8+1</f>
        <v>51</v>
      </c>
      <c r="C9" s="48">
        <v>0</v>
      </c>
      <c r="D9" s="48">
        <v>0</v>
      </c>
      <c r="E9" s="4">
        <f t="shared" ref="E9:E72" si="2">IF(B9&lt;C$3,0,IF(B9=C$3,C$4*K9,E8))</f>
        <v>0</v>
      </c>
      <c r="F9" s="4">
        <f t="shared" ref="F9:F72" si="3">MIN(K$1*IF(K$2="B",K9,K10),MAX(0,I9-E9+IF(K$2="B",0,H9)))</f>
        <v>551.25</v>
      </c>
      <c r="G9" s="42">
        <f t="shared" ref="G9:G72" si="4">IF(B9&lt;C$2,O$2,O$3)</f>
        <v>2.5000000000000001E-2</v>
      </c>
      <c r="H9" s="46">
        <f>MAX(0,J8-E9-IF(K$2="B",F9,0))*G9</f>
        <v>2549.375</v>
      </c>
      <c r="I9" s="4">
        <f>J8</f>
        <v>101975</v>
      </c>
      <c r="J9" s="4">
        <f>MAX(0,I9-E9-F9+H9)</f>
        <v>103973.125</v>
      </c>
      <c r="K9" s="4">
        <f>MIN(G$3*C$8,K8*(1+IF(B9&gt;IF(G$4="S",C$2,C$3),0,G$2)))</f>
        <v>105000</v>
      </c>
      <c r="L9" s="4">
        <f t="shared" si="0"/>
        <v>0</v>
      </c>
      <c r="N9" s="18">
        <f>N8*(1-VLOOKUP(B8,Mortality!$A$3:$D$113,4))</f>
        <v>0.99773400000000001</v>
      </c>
      <c r="O9" s="8">
        <f t="shared" ref="O9:O40" si="5">O8/(1+G8)</f>
        <v>0.97560975609756106</v>
      </c>
      <c r="P9" s="9">
        <f t="shared" si="1"/>
        <v>1</v>
      </c>
      <c r="R9" s="1">
        <v>61</v>
      </c>
      <c r="S9" s="11">
        <v>0.04</v>
      </c>
      <c r="U9" s="2" t="s">
        <v>19</v>
      </c>
      <c r="W9" s="4">
        <f>SUMPRODUCT(F8:F87,P8:P87)</f>
        <v>2262.8156250000002</v>
      </c>
    </row>
    <row r="10" spans="1:27" x14ac:dyDescent="0.25">
      <c r="A10" s="1">
        <v>3</v>
      </c>
      <c r="B10" s="1">
        <f t="shared" ref="B10:B73" si="6">B9+1</f>
        <v>52</v>
      </c>
      <c r="C10" s="48">
        <v>0</v>
      </c>
      <c r="D10" s="48">
        <v>0</v>
      </c>
      <c r="E10" s="4">
        <f t="shared" si="2"/>
        <v>0</v>
      </c>
      <c r="F10" s="4">
        <f t="shared" si="3"/>
        <v>578.8125</v>
      </c>
      <c r="G10" s="42">
        <f t="shared" si="4"/>
        <v>2.5000000000000001E-2</v>
      </c>
      <c r="H10" s="46">
        <f t="shared" ref="H10:H73" si="7">MAX(0,J9-E10-IF(K$2="B",F10,0))*G10</f>
        <v>2599.328125</v>
      </c>
      <c r="I10" s="4">
        <f t="shared" ref="I10:I73" si="8">J9</f>
        <v>103973.125</v>
      </c>
      <c r="J10" s="4">
        <f t="shared" ref="J10:J73" si="9">MAX(0,I10-E10-F10+H10)</f>
        <v>105993.640625</v>
      </c>
      <c r="K10" s="4">
        <f t="shared" ref="K10:K73" si="10">MIN(G$3*C$8,K9*(1+IF(B10&gt;IF(G$4="S",C$2,C$3),0,G$2)))</f>
        <v>110250</v>
      </c>
      <c r="L10" s="4">
        <f t="shared" si="0"/>
        <v>0</v>
      </c>
      <c r="N10" s="18">
        <f>N9*(1-VLOOKUP(B9,Mortality!$A$3:$D$113,4))</f>
        <v>0.99525263554199994</v>
      </c>
      <c r="O10" s="8">
        <f t="shared" si="5"/>
        <v>0.95181439619274255</v>
      </c>
      <c r="P10" s="9">
        <f t="shared" si="1"/>
        <v>1</v>
      </c>
      <c r="R10" s="1">
        <v>62</v>
      </c>
      <c r="S10" s="11">
        <v>0.04</v>
      </c>
      <c r="U10" s="2" t="s">
        <v>20</v>
      </c>
      <c r="W10" s="4">
        <f>SUMPRODUCT(F8:F87,P8:P87,O8:O87)/VLOOKUP(C2,B8:P87,14)</f>
        <v>2404.1995605468751</v>
      </c>
    </row>
    <row r="11" spans="1:27" x14ac:dyDescent="0.25">
      <c r="A11" s="1">
        <v>4</v>
      </c>
      <c r="B11" s="1">
        <f t="shared" si="6"/>
        <v>53</v>
      </c>
      <c r="C11" s="48">
        <v>0</v>
      </c>
      <c r="D11" s="48">
        <v>0</v>
      </c>
      <c r="E11" s="4">
        <f t="shared" si="2"/>
        <v>0</v>
      </c>
      <c r="F11" s="4">
        <f t="shared" si="3"/>
        <v>607.75312500000007</v>
      </c>
      <c r="G11" s="42">
        <f t="shared" si="4"/>
        <v>2.5000000000000001E-2</v>
      </c>
      <c r="H11" s="46">
        <f t="shared" si="7"/>
        <v>2649.8410156250002</v>
      </c>
      <c r="I11" s="4">
        <f t="shared" si="8"/>
        <v>105993.640625</v>
      </c>
      <c r="J11" s="4">
        <f t="shared" si="9"/>
        <v>108035.728515625</v>
      </c>
      <c r="K11" s="4">
        <f t="shared" si="10"/>
        <v>115762.5</v>
      </c>
      <c r="L11" s="4">
        <f t="shared" si="0"/>
        <v>0</v>
      </c>
      <c r="N11" s="18">
        <f>N10*(1-VLOOKUP(B10,Mortality!$A$3:$D$113,4))</f>
        <v>0.99254554837332565</v>
      </c>
      <c r="O11" s="8">
        <f t="shared" si="5"/>
        <v>0.92859941091974896</v>
      </c>
      <c r="P11" s="9">
        <f t="shared" si="1"/>
        <v>1</v>
      </c>
      <c r="R11" s="1">
        <v>63</v>
      </c>
      <c r="S11" s="11">
        <v>0.04</v>
      </c>
      <c r="U11" s="2" t="s">
        <v>21</v>
      </c>
      <c r="W11" s="4">
        <f>SUMPRODUCT(F8:F87,P8:P87,O8:O87,N8:N87)/(VLOOKUP(C2,B8:P87,13)*VLOOKUP(C2,B8:P87,14))</f>
        <v>2420.4916082152959</v>
      </c>
    </row>
    <row r="12" spans="1:27" x14ac:dyDescent="0.25">
      <c r="A12" s="1">
        <v>5</v>
      </c>
      <c r="B12" s="1">
        <f t="shared" si="6"/>
        <v>54</v>
      </c>
      <c r="C12" s="48">
        <v>0</v>
      </c>
      <c r="D12" s="48">
        <v>0</v>
      </c>
      <c r="E12" s="4">
        <f t="shared" si="2"/>
        <v>0</v>
      </c>
      <c r="F12" s="4">
        <f t="shared" si="3"/>
        <v>607.75312500000007</v>
      </c>
      <c r="G12" s="42">
        <f t="shared" si="4"/>
        <v>1.4999999999999999E-2</v>
      </c>
      <c r="H12" s="46">
        <f t="shared" si="7"/>
        <v>1620.535927734375</v>
      </c>
      <c r="I12" s="4">
        <f t="shared" si="8"/>
        <v>108035.728515625</v>
      </c>
      <c r="J12" s="4">
        <f t="shared" si="9"/>
        <v>109048.51131835938</v>
      </c>
      <c r="K12" s="4">
        <f t="shared" si="10"/>
        <v>121550.625</v>
      </c>
      <c r="L12" s="4">
        <f t="shared" si="0"/>
        <v>0</v>
      </c>
      <c r="N12" s="18">
        <f>N11*(1-VLOOKUP(B11,Mortality!$A$3:$D$113,4))</f>
        <v>0.98960215454962464</v>
      </c>
      <c r="O12" s="8">
        <f t="shared" si="5"/>
        <v>0.90595064479975518</v>
      </c>
      <c r="P12" s="9">
        <f t="shared" si="1"/>
        <v>0</v>
      </c>
      <c r="R12" s="1">
        <v>64</v>
      </c>
      <c r="S12" s="11">
        <v>0.04</v>
      </c>
    </row>
    <row r="13" spans="1:27" s="7" customFormat="1" x14ac:dyDescent="0.25">
      <c r="A13" s="1">
        <v>6</v>
      </c>
      <c r="B13" s="6">
        <f t="shared" si="6"/>
        <v>55</v>
      </c>
      <c r="C13" s="49">
        <v>0</v>
      </c>
      <c r="D13" s="49">
        <v>0</v>
      </c>
      <c r="E13" s="4">
        <f t="shared" si="2"/>
        <v>0</v>
      </c>
      <c r="F13" s="4">
        <f t="shared" si="3"/>
        <v>607.75312500000007</v>
      </c>
      <c r="G13" s="42">
        <f t="shared" si="4"/>
        <v>1.4999999999999999E-2</v>
      </c>
      <c r="H13" s="46">
        <f t="shared" si="7"/>
        <v>1635.7276697753907</v>
      </c>
      <c r="I13" s="4">
        <f t="shared" si="8"/>
        <v>109048.51131835938</v>
      </c>
      <c r="J13" s="4">
        <f t="shared" si="9"/>
        <v>110076.48586313476</v>
      </c>
      <c r="K13" s="4">
        <f t="shared" si="10"/>
        <v>121550.625</v>
      </c>
      <c r="L13" s="4">
        <f t="shared" si="0"/>
        <v>0</v>
      </c>
      <c r="M13"/>
      <c r="N13" s="18">
        <f>N12*(1-VLOOKUP(B12,Mortality!$A$3:$D$113,4))</f>
        <v>0.98641217200443387</v>
      </c>
      <c r="O13" s="8">
        <f t="shared" si="5"/>
        <v>0.89256221162537464</v>
      </c>
      <c r="P13" s="9">
        <f t="shared" si="1"/>
        <v>0</v>
      </c>
      <c r="Q13"/>
      <c r="R13" s="6">
        <v>65</v>
      </c>
      <c r="S13" s="12">
        <v>0.05</v>
      </c>
      <c r="T13" s="24" t="s">
        <v>28</v>
      </c>
      <c r="U13" s="21" t="s">
        <v>22</v>
      </c>
    </row>
    <row r="14" spans="1:27" x14ac:dyDescent="0.25">
      <c r="A14" s="1">
        <v>7</v>
      </c>
      <c r="B14" s="1">
        <f t="shared" si="6"/>
        <v>56</v>
      </c>
      <c r="C14" s="48">
        <v>0</v>
      </c>
      <c r="D14" s="48">
        <v>0</v>
      </c>
      <c r="E14" s="4">
        <f t="shared" si="2"/>
        <v>0</v>
      </c>
      <c r="F14" s="4">
        <f t="shared" si="3"/>
        <v>607.75312500000007</v>
      </c>
      <c r="G14" s="42">
        <f t="shared" si="4"/>
        <v>1.4999999999999999E-2</v>
      </c>
      <c r="H14" s="46">
        <f t="shared" si="7"/>
        <v>1651.1472879470214</v>
      </c>
      <c r="I14" s="4">
        <f t="shared" si="8"/>
        <v>110076.48586313476</v>
      </c>
      <c r="J14" s="4">
        <f t="shared" si="9"/>
        <v>111119.88002608178</v>
      </c>
      <c r="K14" s="4">
        <f t="shared" si="10"/>
        <v>121550.625</v>
      </c>
      <c r="L14" s="4">
        <f t="shared" si="0"/>
        <v>0</v>
      </c>
      <c r="N14" s="18">
        <f>N13*(1-VLOOKUP(B13,Mortality!$A$3:$D$113,4))</f>
        <v>0.98296416825719235</v>
      </c>
      <c r="O14" s="8">
        <f t="shared" si="5"/>
        <v>0.87937163706933474</v>
      </c>
      <c r="P14" s="9">
        <f t="shared" si="1"/>
        <v>0</v>
      </c>
      <c r="R14" s="1">
        <v>66</v>
      </c>
      <c r="S14" s="11">
        <v>0.05</v>
      </c>
      <c r="U14" s="2" t="s">
        <v>19</v>
      </c>
      <c r="W14" s="22">
        <f>SUM(F8:F87)-W9</f>
        <v>18232.593749999989</v>
      </c>
    </row>
    <row r="15" spans="1:27" x14ac:dyDescent="0.25">
      <c r="A15" s="1">
        <v>8</v>
      </c>
      <c r="B15" s="1">
        <f t="shared" si="6"/>
        <v>57</v>
      </c>
      <c r="C15" s="48">
        <v>0</v>
      </c>
      <c r="D15" s="48">
        <v>0</v>
      </c>
      <c r="E15" s="4">
        <f t="shared" si="2"/>
        <v>0</v>
      </c>
      <c r="F15" s="4">
        <f t="shared" si="3"/>
        <v>607.75312500000007</v>
      </c>
      <c r="G15" s="42">
        <f t="shared" si="4"/>
        <v>1.4999999999999999E-2</v>
      </c>
      <c r="H15" s="46">
        <f t="shared" si="7"/>
        <v>1666.7982003912266</v>
      </c>
      <c r="I15" s="4">
        <f t="shared" si="8"/>
        <v>111119.88002608178</v>
      </c>
      <c r="J15" s="4">
        <f t="shared" si="9"/>
        <v>112178.92510147301</v>
      </c>
      <c r="K15" s="4">
        <f t="shared" si="10"/>
        <v>121550.625</v>
      </c>
      <c r="L15" s="4">
        <f t="shared" si="0"/>
        <v>0</v>
      </c>
      <c r="N15" s="18">
        <f>N14*(1-VLOOKUP(B14,Mortality!$A$3:$D$113,4))</f>
        <v>0.97924610629075948</v>
      </c>
      <c r="O15" s="8">
        <f t="shared" si="5"/>
        <v>0.86637599711264512</v>
      </c>
      <c r="P15" s="9">
        <f t="shared" si="1"/>
        <v>0</v>
      </c>
      <c r="R15" s="1">
        <v>67</v>
      </c>
      <c r="S15" s="11">
        <v>0.05</v>
      </c>
      <c r="U15" s="2" t="s">
        <v>20</v>
      </c>
      <c r="W15" s="4">
        <f>SUMPRODUCT(F8:F87,O8:O87)/VLOOKUP(C2,B8:P87,14)-W10</f>
        <v>14814.6361067493</v>
      </c>
    </row>
    <row r="16" spans="1:27" x14ac:dyDescent="0.25">
      <c r="A16" s="1">
        <v>9</v>
      </c>
      <c r="B16" s="1">
        <f t="shared" si="6"/>
        <v>58</v>
      </c>
      <c r="C16" s="48">
        <v>0</v>
      </c>
      <c r="D16" s="48">
        <v>0</v>
      </c>
      <c r="E16" s="4">
        <f t="shared" si="2"/>
        <v>0</v>
      </c>
      <c r="F16" s="4">
        <f t="shared" si="3"/>
        <v>607.75312500000007</v>
      </c>
      <c r="G16" s="42">
        <f t="shared" si="4"/>
        <v>1.4999999999999999E-2</v>
      </c>
      <c r="H16" s="46">
        <f t="shared" si="7"/>
        <v>1682.683876522095</v>
      </c>
      <c r="I16" s="4">
        <f t="shared" si="8"/>
        <v>112178.92510147301</v>
      </c>
      <c r="J16" s="4">
        <f t="shared" si="9"/>
        <v>113253.8558529951</v>
      </c>
      <c r="K16" s="4">
        <f t="shared" si="10"/>
        <v>121550.625</v>
      </c>
      <c r="L16" s="4">
        <f t="shared" si="0"/>
        <v>0</v>
      </c>
      <c r="N16" s="18">
        <f>N15*(1-VLOOKUP(B15,Mortality!$A$3:$D$113,4))</f>
        <v>0.9752458859465617</v>
      </c>
      <c r="O16" s="8">
        <f t="shared" si="5"/>
        <v>0.85357241094841896</v>
      </c>
      <c r="P16" s="9">
        <f t="shared" si="1"/>
        <v>0</v>
      </c>
      <c r="R16" s="1">
        <v>68</v>
      </c>
      <c r="S16" s="11">
        <v>0.05</v>
      </c>
      <c r="U16" s="2" t="s">
        <v>21</v>
      </c>
      <c r="W16" s="4">
        <f>SUMPRODUCT(F8:F87,O8:O87,N8:N87)/(VLOOKUP(C2,B8:P87,13)*VLOOKUP(C2,B8:P87,14))-W11</f>
        <v>13231.605154335935</v>
      </c>
    </row>
    <row r="17" spans="1:24" x14ac:dyDescent="0.25">
      <c r="A17" s="1">
        <v>10</v>
      </c>
      <c r="B17" s="1">
        <f t="shared" si="6"/>
        <v>59</v>
      </c>
      <c r="C17" s="48">
        <v>0</v>
      </c>
      <c r="D17" s="48">
        <v>0</v>
      </c>
      <c r="E17" s="4">
        <f t="shared" si="2"/>
        <v>0</v>
      </c>
      <c r="F17" s="4">
        <f t="shared" si="3"/>
        <v>607.75312500000007</v>
      </c>
      <c r="G17" s="42">
        <f t="shared" si="4"/>
        <v>1.4999999999999999E-2</v>
      </c>
      <c r="H17" s="46">
        <f t="shared" si="7"/>
        <v>1698.8078377949264</v>
      </c>
      <c r="I17" s="4">
        <f t="shared" si="8"/>
        <v>113253.8558529951</v>
      </c>
      <c r="J17" s="4">
        <f t="shared" si="9"/>
        <v>114344.91056579002</v>
      </c>
      <c r="K17" s="4">
        <f t="shared" si="10"/>
        <v>121550.625</v>
      </c>
      <c r="L17" s="4">
        <f t="shared" si="0"/>
        <v>0</v>
      </c>
      <c r="N17" s="18">
        <f>N16*(1-VLOOKUP(B16,Mortality!$A$3:$D$113,4))</f>
        <v>0.97094944019602414</v>
      </c>
      <c r="O17" s="8">
        <f t="shared" si="5"/>
        <v>0.84095804034327004</v>
      </c>
      <c r="P17" s="9">
        <f t="shared" si="1"/>
        <v>0</v>
      </c>
      <c r="R17" s="1">
        <v>69</v>
      </c>
      <c r="S17" s="11">
        <v>0.05</v>
      </c>
    </row>
    <row r="18" spans="1:24" x14ac:dyDescent="0.25">
      <c r="A18" s="1">
        <v>11</v>
      </c>
      <c r="B18" s="1">
        <f t="shared" si="6"/>
        <v>60</v>
      </c>
      <c r="C18" s="48">
        <v>0</v>
      </c>
      <c r="D18" s="48">
        <v>0</v>
      </c>
      <c r="E18" s="4">
        <f t="shared" si="2"/>
        <v>4862.0250000000005</v>
      </c>
      <c r="F18" s="4">
        <f t="shared" si="3"/>
        <v>607.75312500000007</v>
      </c>
      <c r="G18" s="42">
        <f t="shared" si="4"/>
        <v>1.4999999999999999E-2</v>
      </c>
      <c r="H18" s="46">
        <f t="shared" si="7"/>
        <v>1642.2432834868503</v>
      </c>
      <c r="I18" s="4">
        <f t="shared" si="8"/>
        <v>114344.91056579002</v>
      </c>
      <c r="J18" s="4">
        <f t="shared" si="9"/>
        <v>110517.37572427688</v>
      </c>
      <c r="K18" s="4">
        <f t="shared" si="10"/>
        <v>121550.625</v>
      </c>
      <c r="L18" s="4">
        <f t="shared" si="0"/>
        <v>0</v>
      </c>
      <c r="N18" s="18">
        <f>N17*(1-VLOOKUP(B17,Mortality!$A$3:$D$113,4))</f>
        <v>0.96633209013317189</v>
      </c>
      <c r="O18" s="8">
        <f t="shared" si="5"/>
        <v>0.82853008900814795</v>
      </c>
      <c r="P18" s="9">
        <f t="shared" si="1"/>
        <v>0</v>
      </c>
      <c r="R18" s="1">
        <v>70</v>
      </c>
      <c r="S18" s="11">
        <v>0.06</v>
      </c>
      <c r="T18" s="23" t="s">
        <v>27</v>
      </c>
      <c r="U18" s="21" t="s">
        <v>23</v>
      </c>
    </row>
    <row r="19" spans="1:24" x14ac:dyDescent="0.25">
      <c r="A19" s="1">
        <v>12</v>
      </c>
      <c r="B19" s="1">
        <f t="shared" si="6"/>
        <v>61</v>
      </c>
      <c r="C19" s="48">
        <v>0</v>
      </c>
      <c r="D19" s="48">
        <v>0</v>
      </c>
      <c r="E19" s="4">
        <f t="shared" si="2"/>
        <v>4862.0250000000005</v>
      </c>
      <c r="F19" s="4">
        <f t="shared" si="3"/>
        <v>607.75312500000007</v>
      </c>
      <c r="G19" s="42">
        <f t="shared" si="4"/>
        <v>1.4999999999999999E-2</v>
      </c>
      <c r="H19" s="46">
        <f t="shared" si="7"/>
        <v>1584.8302608641532</v>
      </c>
      <c r="I19" s="4">
        <f t="shared" si="8"/>
        <v>110517.37572427688</v>
      </c>
      <c r="J19" s="4">
        <f t="shared" si="9"/>
        <v>106632.42786014103</v>
      </c>
      <c r="K19" s="4">
        <f t="shared" si="10"/>
        <v>121550.625</v>
      </c>
      <c r="L19" s="4">
        <f t="shared" si="0"/>
        <v>0</v>
      </c>
      <c r="N19" s="18">
        <f>N18*(1-VLOOKUP(B18,Mortality!$A$3:$D$113,4))</f>
        <v>0.96135982836339162</v>
      </c>
      <c r="O19" s="8">
        <f t="shared" si="5"/>
        <v>0.816285801978471</v>
      </c>
      <c r="P19" s="9">
        <f t="shared" si="1"/>
        <v>0</v>
      </c>
      <c r="R19" s="1">
        <v>71</v>
      </c>
      <c r="S19" s="11">
        <v>0.06</v>
      </c>
      <c r="U19" s="2" t="s">
        <v>19</v>
      </c>
      <c r="W19" s="4">
        <f>SUM(L8:L87)</f>
        <v>218904.0379132907</v>
      </c>
    </row>
    <row r="20" spans="1:24" x14ac:dyDescent="0.25">
      <c r="A20" s="1">
        <v>13</v>
      </c>
      <c r="B20" s="1">
        <f t="shared" si="6"/>
        <v>62</v>
      </c>
      <c r="C20" s="48">
        <v>0</v>
      </c>
      <c r="D20" s="48">
        <v>0</v>
      </c>
      <c r="E20" s="4">
        <f t="shared" si="2"/>
        <v>4862.0250000000005</v>
      </c>
      <c r="F20" s="4">
        <f t="shared" si="3"/>
        <v>607.75312500000007</v>
      </c>
      <c r="G20" s="42">
        <f t="shared" si="4"/>
        <v>1.4999999999999999E-2</v>
      </c>
      <c r="H20" s="46">
        <f t="shared" si="7"/>
        <v>1526.5560429021155</v>
      </c>
      <c r="I20" s="4">
        <f t="shared" si="8"/>
        <v>106632.42786014103</v>
      </c>
      <c r="J20" s="4">
        <f t="shared" si="9"/>
        <v>102689.20577804315</v>
      </c>
      <c r="K20" s="4">
        <f t="shared" si="10"/>
        <v>121550.625</v>
      </c>
      <c r="L20" s="4">
        <f t="shared" si="0"/>
        <v>0</v>
      </c>
      <c r="N20" s="18">
        <f>N19*(1-VLOOKUP(B19,Mortality!$A$3:$D$113,4))</f>
        <v>0.9559882303224112</v>
      </c>
      <c r="O20" s="8">
        <f t="shared" si="5"/>
        <v>0.80422246500341976</v>
      </c>
      <c r="P20" s="9">
        <f t="shared" si="1"/>
        <v>0</v>
      </c>
      <c r="R20" s="1">
        <v>72</v>
      </c>
      <c r="S20" s="11">
        <v>0.06</v>
      </c>
      <c r="U20" s="2" t="s">
        <v>20</v>
      </c>
      <c r="W20" s="4">
        <f>SUMPRODUCT(L8:L87,O8:O87)/VLOOKUP(C2,B8:P87,14)</f>
        <v>101327.61453945591</v>
      </c>
    </row>
    <row r="21" spans="1:24" x14ac:dyDescent="0.25">
      <c r="A21" s="1">
        <v>14</v>
      </c>
      <c r="B21" s="1">
        <f t="shared" si="6"/>
        <v>63</v>
      </c>
      <c r="C21" s="48">
        <v>0</v>
      </c>
      <c r="D21" s="48">
        <v>0</v>
      </c>
      <c r="E21" s="4">
        <f t="shared" si="2"/>
        <v>4862.0250000000005</v>
      </c>
      <c r="F21" s="4">
        <f t="shared" si="3"/>
        <v>607.75312500000007</v>
      </c>
      <c r="G21" s="42">
        <f t="shared" si="4"/>
        <v>1.4999999999999999E-2</v>
      </c>
      <c r="H21" s="46">
        <f t="shared" si="7"/>
        <v>1467.4077116706474</v>
      </c>
      <c r="I21" s="4">
        <f t="shared" si="8"/>
        <v>102689.20577804315</v>
      </c>
      <c r="J21" s="4">
        <f t="shared" si="9"/>
        <v>98686.835364713799</v>
      </c>
      <c r="K21" s="4">
        <f t="shared" si="10"/>
        <v>121550.625</v>
      </c>
      <c r="L21" s="4">
        <f t="shared" si="0"/>
        <v>0</v>
      </c>
      <c r="N21" s="18">
        <f>N20*(1-VLOOKUP(B20,Mortality!$A$3:$D$113,4))</f>
        <v>0.95016243804682643</v>
      </c>
      <c r="O21" s="8">
        <f t="shared" si="5"/>
        <v>0.792337403944256</v>
      </c>
      <c r="P21" s="9">
        <f t="shared" si="1"/>
        <v>0</v>
      </c>
      <c r="R21" s="1">
        <v>73</v>
      </c>
      <c r="S21" s="11">
        <v>0.06</v>
      </c>
      <c r="U21" s="2" t="s">
        <v>21</v>
      </c>
      <c r="W21" s="4">
        <f>SUMPRODUCT(L8:L87,O8:O87,N8:N87)/(VLOOKUP(C2,B8:P87,13)*VLOOKUP(C2,B8:P87,14))</f>
        <v>13532.137948001555</v>
      </c>
    </row>
    <row r="22" spans="1:24" x14ac:dyDescent="0.25">
      <c r="A22" s="1">
        <v>15</v>
      </c>
      <c r="B22" s="1">
        <f t="shared" si="6"/>
        <v>64</v>
      </c>
      <c r="C22" s="48">
        <v>0</v>
      </c>
      <c r="D22" s="48">
        <v>0</v>
      </c>
      <c r="E22" s="4">
        <f t="shared" si="2"/>
        <v>4862.0250000000005</v>
      </c>
      <c r="F22" s="4">
        <f t="shared" si="3"/>
        <v>607.75312500000007</v>
      </c>
      <c r="G22" s="42">
        <f t="shared" si="4"/>
        <v>1.4999999999999999E-2</v>
      </c>
      <c r="H22" s="46">
        <f t="shared" si="7"/>
        <v>1407.372155470707</v>
      </c>
      <c r="I22" s="4">
        <f t="shared" si="8"/>
        <v>98686.835364713799</v>
      </c>
      <c r="J22" s="4">
        <f t="shared" si="9"/>
        <v>94624.429395184503</v>
      </c>
      <c r="K22" s="4">
        <f t="shared" si="10"/>
        <v>121550.625</v>
      </c>
      <c r="L22" s="4">
        <f t="shared" si="0"/>
        <v>0</v>
      </c>
      <c r="N22" s="18">
        <f>N21*(1-VLOOKUP(B21,Mortality!$A$3:$D$113,4))</f>
        <v>0.94381962869164482</v>
      </c>
      <c r="O22" s="8">
        <f t="shared" si="5"/>
        <v>0.78062798418153312</v>
      </c>
      <c r="P22" s="9">
        <f t="shared" si="1"/>
        <v>0</v>
      </c>
      <c r="R22" s="1">
        <v>74</v>
      </c>
      <c r="S22" s="11">
        <v>0.06</v>
      </c>
    </row>
    <row r="23" spans="1:24" x14ac:dyDescent="0.25">
      <c r="A23" s="1">
        <v>16</v>
      </c>
      <c r="B23" s="1">
        <f t="shared" si="6"/>
        <v>65</v>
      </c>
      <c r="C23" s="48">
        <v>0</v>
      </c>
      <c r="D23" s="48">
        <v>0</v>
      </c>
      <c r="E23" s="4">
        <f t="shared" si="2"/>
        <v>4862.0250000000005</v>
      </c>
      <c r="F23" s="4">
        <f t="shared" si="3"/>
        <v>607.75312500000007</v>
      </c>
      <c r="G23" s="42">
        <f t="shared" si="4"/>
        <v>1.4999999999999999E-2</v>
      </c>
      <c r="H23" s="46">
        <f t="shared" si="7"/>
        <v>1346.4360659277677</v>
      </c>
      <c r="I23" s="4">
        <f t="shared" si="8"/>
        <v>94624.429395184503</v>
      </c>
      <c r="J23" s="4">
        <f t="shared" si="9"/>
        <v>90501.087336112279</v>
      </c>
      <c r="K23" s="4">
        <f t="shared" si="10"/>
        <v>121550.625</v>
      </c>
      <c r="L23" s="4">
        <f t="shared" si="0"/>
        <v>0</v>
      </c>
      <c r="N23" s="18">
        <f>N22*(1-VLOOKUP(B22,Mortality!$A$3:$D$113,4))</f>
        <v>0.93689246452686248</v>
      </c>
      <c r="O23" s="8">
        <f t="shared" si="5"/>
        <v>0.76909161003106719</v>
      </c>
      <c r="P23" s="9">
        <f t="shared" si="1"/>
        <v>0</v>
      </c>
      <c r="R23" s="1">
        <v>75</v>
      </c>
      <c r="S23" s="11">
        <v>7.0000000000000007E-2</v>
      </c>
      <c r="U23" s="25" t="s">
        <v>26</v>
      </c>
      <c r="V23" s="26"/>
      <c r="W23" s="26"/>
      <c r="X23" s="27"/>
    </row>
    <row r="24" spans="1:24" x14ac:dyDescent="0.25">
      <c r="A24" s="1">
        <v>17</v>
      </c>
      <c r="B24" s="1">
        <f t="shared" si="6"/>
        <v>66</v>
      </c>
      <c r="C24" s="48">
        <v>0</v>
      </c>
      <c r="D24" s="48">
        <v>0</v>
      </c>
      <c r="E24" s="4">
        <f t="shared" si="2"/>
        <v>4862.0250000000005</v>
      </c>
      <c r="F24" s="4">
        <f t="shared" si="3"/>
        <v>607.75312500000007</v>
      </c>
      <c r="G24" s="42">
        <f t="shared" si="4"/>
        <v>1.4999999999999999E-2</v>
      </c>
      <c r="H24" s="46">
        <f t="shared" si="7"/>
        <v>1284.5859350416843</v>
      </c>
      <c r="I24" s="4">
        <f t="shared" si="8"/>
        <v>90501.087336112279</v>
      </c>
      <c r="J24" s="4">
        <f t="shared" si="9"/>
        <v>86315.895146153969</v>
      </c>
      <c r="K24" s="4">
        <f t="shared" si="10"/>
        <v>121550.625</v>
      </c>
      <c r="L24" s="4">
        <f t="shared" si="0"/>
        <v>0</v>
      </c>
      <c r="N24" s="18">
        <f>N23*(1-VLOOKUP(B23,Mortality!$A$3:$D$113,4))</f>
        <v>0.92930832002651753</v>
      </c>
      <c r="O24" s="8">
        <f t="shared" si="5"/>
        <v>0.75772572416853912</v>
      </c>
      <c r="P24" s="9">
        <f t="shared" si="1"/>
        <v>0</v>
      </c>
      <c r="R24" s="1">
        <v>76</v>
      </c>
      <c r="S24" s="11">
        <v>7.0000000000000007E-2</v>
      </c>
      <c r="U24" s="28" t="s">
        <v>19</v>
      </c>
      <c r="V24" s="7"/>
      <c r="W24" s="29">
        <f>1-W14/W19</f>
        <v>0.91670965084151601</v>
      </c>
      <c r="X24" s="30"/>
    </row>
    <row r="25" spans="1:24" x14ac:dyDescent="0.25">
      <c r="A25" s="1">
        <v>18</v>
      </c>
      <c r="B25" s="1">
        <f t="shared" si="6"/>
        <v>67</v>
      </c>
      <c r="C25" s="48">
        <v>0</v>
      </c>
      <c r="D25" s="48">
        <v>0</v>
      </c>
      <c r="E25" s="4">
        <f t="shared" si="2"/>
        <v>4862.0250000000005</v>
      </c>
      <c r="F25" s="4">
        <f t="shared" si="3"/>
        <v>607.75312500000007</v>
      </c>
      <c r="G25" s="42">
        <f t="shared" si="4"/>
        <v>1.4999999999999999E-2</v>
      </c>
      <c r="H25" s="46">
        <f t="shared" si="7"/>
        <v>1221.8080521923096</v>
      </c>
      <c r="I25" s="4">
        <f t="shared" si="8"/>
        <v>86315.895146153969</v>
      </c>
      <c r="J25" s="4">
        <f t="shared" si="9"/>
        <v>82067.925073346283</v>
      </c>
      <c r="K25" s="4">
        <f t="shared" si="10"/>
        <v>121550.625</v>
      </c>
      <c r="L25" s="4">
        <f t="shared" si="0"/>
        <v>0</v>
      </c>
      <c r="N25" s="18">
        <f>N24*(1-VLOOKUP(B24,Mortality!$A$3:$D$113,4))</f>
        <v>0.92099379848724028</v>
      </c>
      <c r="O25" s="8">
        <f t="shared" si="5"/>
        <v>0.74652780706260013</v>
      </c>
      <c r="P25" s="9">
        <f t="shared" si="1"/>
        <v>0</v>
      </c>
      <c r="R25" s="1">
        <v>77</v>
      </c>
      <c r="S25" s="11">
        <v>7.0000000000000007E-2</v>
      </c>
      <c r="U25" s="28" t="s">
        <v>20</v>
      </c>
      <c r="V25" s="7"/>
      <c r="W25" s="29">
        <f t="shared" ref="W25:W26" si="11">1-W15/W20</f>
        <v>0.85379468199184105</v>
      </c>
      <c r="X25" s="30"/>
    </row>
    <row r="26" spans="1:24" x14ac:dyDescent="0.25">
      <c r="A26" s="1">
        <v>19</v>
      </c>
      <c r="B26" s="1">
        <f t="shared" si="6"/>
        <v>68</v>
      </c>
      <c r="C26" s="48">
        <v>0</v>
      </c>
      <c r="D26" s="48">
        <v>0</v>
      </c>
      <c r="E26" s="4">
        <f t="shared" si="2"/>
        <v>4862.0250000000005</v>
      </c>
      <c r="F26" s="4">
        <f t="shared" si="3"/>
        <v>607.75312500000007</v>
      </c>
      <c r="G26" s="42">
        <f t="shared" si="4"/>
        <v>1.4999999999999999E-2</v>
      </c>
      <c r="H26" s="46">
        <f t="shared" si="7"/>
        <v>1158.0885011001942</v>
      </c>
      <c r="I26" s="4">
        <f t="shared" si="8"/>
        <v>82067.925073346283</v>
      </c>
      <c r="J26" s="4">
        <f t="shared" si="9"/>
        <v>77756.235449446482</v>
      </c>
      <c r="K26" s="4">
        <f t="shared" si="10"/>
        <v>121550.625</v>
      </c>
      <c r="L26" s="4">
        <f t="shared" si="0"/>
        <v>0</v>
      </c>
      <c r="N26" s="18">
        <f>N25*(1-VLOOKUP(B25,Mortality!$A$3:$D$113,4))</f>
        <v>0.91187319690082114</v>
      </c>
      <c r="O26" s="8">
        <f t="shared" si="5"/>
        <v>0.73549537641635487</v>
      </c>
      <c r="P26" s="9">
        <f t="shared" si="1"/>
        <v>0</v>
      </c>
      <c r="R26" s="1">
        <v>78</v>
      </c>
      <c r="S26" s="11">
        <v>7.0000000000000007E-2</v>
      </c>
      <c r="U26" s="28" t="s">
        <v>21</v>
      </c>
      <c r="V26" s="7"/>
      <c r="W26" s="29">
        <f t="shared" si="11"/>
        <v>2.2208818356747706E-2</v>
      </c>
      <c r="X26" s="30"/>
    </row>
    <row r="27" spans="1:24" x14ac:dyDescent="0.25">
      <c r="A27" s="1">
        <v>20</v>
      </c>
      <c r="B27" s="1">
        <f t="shared" si="6"/>
        <v>69</v>
      </c>
      <c r="C27" s="48">
        <v>0</v>
      </c>
      <c r="D27" s="48">
        <v>0</v>
      </c>
      <c r="E27" s="4">
        <f t="shared" si="2"/>
        <v>4862.0250000000005</v>
      </c>
      <c r="F27" s="4">
        <f t="shared" si="3"/>
        <v>607.75312500000007</v>
      </c>
      <c r="G27" s="42">
        <f t="shared" si="4"/>
        <v>1.4999999999999999E-2</v>
      </c>
      <c r="H27" s="46">
        <f t="shared" si="7"/>
        <v>1093.4131567416973</v>
      </c>
      <c r="I27" s="4">
        <f t="shared" si="8"/>
        <v>77756.235449446482</v>
      </c>
      <c r="J27" s="4">
        <f t="shared" si="9"/>
        <v>73379.870481188176</v>
      </c>
      <c r="K27" s="4">
        <f t="shared" si="10"/>
        <v>121550.625</v>
      </c>
      <c r="L27" s="4">
        <f t="shared" si="0"/>
        <v>0</v>
      </c>
      <c r="N27" s="18">
        <f>N26*(1-VLOOKUP(B26,Mortality!$A$3:$D$113,4))</f>
        <v>0.9018681241844253</v>
      </c>
      <c r="O27" s="8">
        <f t="shared" si="5"/>
        <v>0.72462598661709843</v>
      </c>
      <c r="P27" s="9">
        <f t="shared" si="1"/>
        <v>0</v>
      </c>
      <c r="R27" s="1">
        <v>79</v>
      </c>
      <c r="S27" s="11">
        <v>7.0000000000000007E-2</v>
      </c>
      <c r="U27" s="31"/>
      <c r="V27" s="7"/>
      <c r="W27" s="7"/>
      <c r="X27" s="30"/>
    </row>
    <row r="28" spans="1:24" x14ac:dyDescent="0.25">
      <c r="A28" s="1">
        <v>21</v>
      </c>
      <c r="B28" s="1">
        <f t="shared" si="6"/>
        <v>70</v>
      </c>
      <c r="C28" s="48">
        <v>0</v>
      </c>
      <c r="D28" s="48">
        <v>0</v>
      </c>
      <c r="E28" s="4">
        <f t="shared" si="2"/>
        <v>4862.0250000000005</v>
      </c>
      <c r="F28" s="4">
        <f t="shared" si="3"/>
        <v>607.75312500000007</v>
      </c>
      <c r="G28" s="42">
        <f t="shared" si="4"/>
        <v>1.4999999999999999E-2</v>
      </c>
      <c r="H28" s="46">
        <f t="shared" si="7"/>
        <v>1027.7676822178228</v>
      </c>
      <c r="I28" s="4">
        <f t="shared" si="8"/>
        <v>73379.870481188176</v>
      </c>
      <c r="J28" s="4">
        <f t="shared" si="9"/>
        <v>68937.860038405997</v>
      </c>
      <c r="K28" s="4">
        <f t="shared" si="10"/>
        <v>121550.625</v>
      </c>
      <c r="L28" s="4">
        <f t="shared" si="0"/>
        <v>0</v>
      </c>
      <c r="N28" s="18">
        <f>N27*(1-VLOOKUP(B27,Mortality!$A$3:$D$113,4))</f>
        <v>0.89089464378341132</v>
      </c>
      <c r="O28" s="8">
        <f t="shared" si="5"/>
        <v>0.71391722819418568</v>
      </c>
      <c r="P28" s="9">
        <f t="shared" si="1"/>
        <v>0</v>
      </c>
      <c r="R28" s="1">
        <v>80</v>
      </c>
      <c r="S28" s="11">
        <v>7.0000000000000007E-2</v>
      </c>
      <c r="U28" s="28" t="s">
        <v>25</v>
      </c>
      <c r="V28" s="7"/>
      <c r="W28" s="7"/>
      <c r="X28" s="30"/>
    </row>
    <row r="29" spans="1:24" x14ac:dyDescent="0.25">
      <c r="A29" s="1">
        <v>22</v>
      </c>
      <c r="B29" s="1">
        <f t="shared" si="6"/>
        <v>71</v>
      </c>
      <c r="C29" s="48">
        <v>0</v>
      </c>
      <c r="D29" s="48">
        <v>0</v>
      </c>
      <c r="E29" s="4">
        <f t="shared" si="2"/>
        <v>4862.0250000000005</v>
      </c>
      <c r="F29" s="4">
        <f t="shared" si="3"/>
        <v>607.75312500000007</v>
      </c>
      <c r="G29" s="42">
        <f t="shared" si="4"/>
        <v>1.4999999999999999E-2</v>
      </c>
      <c r="H29" s="46">
        <f t="shared" si="7"/>
        <v>961.13752557608996</v>
      </c>
      <c r="I29" s="4">
        <f t="shared" si="8"/>
        <v>68937.860038405997</v>
      </c>
      <c r="J29" s="4">
        <f t="shared" si="9"/>
        <v>64429.21943898208</v>
      </c>
      <c r="K29" s="4">
        <f t="shared" si="10"/>
        <v>121550.625</v>
      </c>
      <c r="L29" s="4">
        <f t="shared" si="0"/>
        <v>0</v>
      </c>
      <c r="N29" s="18">
        <f>N28*(1-VLOOKUP(B28,Mortality!$A$3:$D$113,4))</f>
        <v>0.8788617752771507</v>
      </c>
      <c r="O29" s="8">
        <f t="shared" si="5"/>
        <v>0.70336672728491212</v>
      </c>
      <c r="P29" s="9">
        <f t="shared" si="1"/>
        <v>0</v>
      </c>
      <c r="U29" s="28" t="s">
        <v>19</v>
      </c>
      <c r="V29" s="7"/>
      <c r="W29" s="29">
        <f>W9/W19</f>
        <v>1.0337020945663487E-2</v>
      </c>
      <c r="X29" s="30"/>
    </row>
    <row r="30" spans="1:24" x14ac:dyDescent="0.25">
      <c r="A30" s="1">
        <v>23</v>
      </c>
      <c r="B30" s="1">
        <f t="shared" si="6"/>
        <v>72</v>
      </c>
      <c r="C30" s="48">
        <v>0</v>
      </c>
      <c r="D30" s="48">
        <v>0</v>
      </c>
      <c r="E30" s="4">
        <f t="shared" si="2"/>
        <v>4862.0250000000005</v>
      </c>
      <c r="F30" s="4">
        <f t="shared" si="3"/>
        <v>607.75312500000007</v>
      </c>
      <c r="G30" s="42">
        <f t="shared" si="4"/>
        <v>1.4999999999999999E-2</v>
      </c>
      <c r="H30" s="46">
        <f t="shared" si="7"/>
        <v>893.50791658473111</v>
      </c>
      <c r="I30" s="4">
        <f t="shared" si="8"/>
        <v>64429.21943898208</v>
      </c>
      <c r="J30" s="4">
        <f t="shared" si="9"/>
        <v>59852.94923056681</v>
      </c>
      <c r="K30" s="4">
        <f t="shared" si="10"/>
        <v>121550.625</v>
      </c>
      <c r="L30" s="4">
        <f t="shared" si="0"/>
        <v>0</v>
      </c>
      <c r="N30" s="18">
        <f>N29*(1-VLOOKUP(B29,Mortality!$A$3:$D$113,4))</f>
        <v>0.86567533320089229</v>
      </c>
      <c r="O30" s="8">
        <f t="shared" si="5"/>
        <v>0.69297214510828786</v>
      </c>
      <c r="P30" s="9">
        <f t="shared" si="1"/>
        <v>0</v>
      </c>
      <c r="U30" s="28" t="s">
        <v>20</v>
      </c>
      <c r="V30" s="7"/>
      <c r="W30" s="29">
        <f t="shared" ref="W30:W31" si="12">W10/W20</f>
        <v>2.3726992601910163E-2</v>
      </c>
      <c r="X30" s="30"/>
    </row>
    <row r="31" spans="1:24" x14ac:dyDescent="0.25">
      <c r="A31" s="1">
        <v>24</v>
      </c>
      <c r="B31" s="1">
        <f t="shared" si="6"/>
        <v>73</v>
      </c>
      <c r="C31" s="48">
        <v>0</v>
      </c>
      <c r="D31" s="48">
        <v>0</v>
      </c>
      <c r="E31" s="4">
        <f t="shared" si="2"/>
        <v>4862.0250000000005</v>
      </c>
      <c r="F31" s="4">
        <f t="shared" si="3"/>
        <v>607.75312500000007</v>
      </c>
      <c r="G31" s="42">
        <f t="shared" si="4"/>
        <v>1.4999999999999999E-2</v>
      </c>
      <c r="H31" s="46">
        <f t="shared" si="7"/>
        <v>824.86386345850212</v>
      </c>
      <c r="I31" s="4">
        <f t="shared" si="8"/>
        <v>59852.94923056681</v>
      </c>
      <c r="J31" s="4">
        <f t="shared" si="9"/>
        <v>55208.034969025306</v>
      </c>
      <c r="K31" s="4">
        <f t="shared" si="10"/>
        <v>121550.625</v>
      </c>
      <c r="L31" s="4">
        <f t="shared" si="0"/>
        <v>0</v>
      </c>
      <c r="N31" s="18">
        <f>N30*(1-VLOOKUP(B30,Mortality!$A$3:$D$113,4))</f>
        <v>0.85123889850676759</v>
      </c>
      <c r="O31" s="8">
        <f t="shared" si="5"/>
        <v>0.68273117744658907</v>
      </c>
      <c r="P31" s="9">
        <f t="shared" si="1"/>
        <v>0</v>
      </c>
      <c r="U31" s="28" t="s">
        <v>21</v>
      </c>
      <c r="V31" s="7"/>
      <c r="W31" s="29">
        <f t="shared" si="12"/>
        <v>0.17886985910993891</v>
      </c>
      <c r="X31" s="30"/>
    </row>
    <row r="32" spans="1:24" x14ac:dyDescent="0.25">
      <c r="A32" s="1">
        <v>25</v>
      </c>
      <c r="B32" s="1">
        <f t="shared" si="6"/>
        <v>74</v>
      </c>
      <c r="C32" s="48">
        <v>0</v>
      </c>
      <c r="D32" s="48">
        <v>0</v>
      </c>
      <c r="E32" s="4">
        <f t="shared" si="2"/>
        <v>4862.0250000000005</v>
      </c>
      <c r="F32" s="4">
        <f t="shared" si="3"/>
        <v>607.75312500000007</v>
      </c>
      <c r="G32" s="42">
        <f t="shared" si="4"/>
        <v>1.4999999999999999E-2</v>
      </c>
      <c r="H32" s="46">
        <f t="shared" si="7"/>
        <v>755.19014953537953</v>
      </c>
      <c r="I32" s="4">
        <f t="shared" si="8"/>
        <v>55208.034969025306</v>
      </c>
      <c r="J32" s="4">
        <f t="shared" si="9"/>
        <v>50493.446993560683</v>
      </c>
      <c r="K32" s="4">
        <f t="shared" si="10"/>
        <v>121550.625</v>
      </c>
      <c r="L32" s="4">
        <f t="shared" si="0"/>
        <v>0</v>
      </c>
      <c r="N32" s="18">
        <f>N31*(1-VLOOKUP(B31,Mortality!$A$3:$D$113,4))</f>
        <v>0.83545692932845217</v>
      </c>
      <c r="O32" s="8">
        <f t="shared" si="5"/>
        <v>0.67264155413457061</v>
      </c>
      <c r="P32" s="9">
        <f t="shared" si="1"/>
        <v>0</v>
      </c>
      <c r="U32" s="31"/>
      <c r="V32" s="7"/>
      <c r="W32" s="7"/>
      <c r="X32" s="30"/>
    </row>
    <row r="33" spans="1:24" x14ac:dyDescent="0.25">
      <c r="A33" s="1">
        <v>26</v>
      </c>
      <c r="B33" s="1">
        <f t="shared" si="6"/>
        <v>75</v>
      </c>
      <c r="C33" s="48">
        <v>0</v>
      </c>
      <c r="D33" s="48">
        <v>0</v>
      </c>
      <c r="E33" s="4">
        <f t="shared" si="2"/>
        <v>4862.0250000000005</v>
      </c>
      <c r="F33" s="4">
        <f t="shared" si="3"/>
        <v>607.75312500000007</v>
      </c>
      <c r="G33" s="42">
        <f t="shared" si="4"/>
        <v>1.4999999999999999E-2</v>
      </c>
      <c r="H33" s="46">
        <f t="shared" si="7"/>
        <v>684.47132990341015</v>
      </c>
      <c r="I33" s="4">
        <f t="shared" si="8"/>
        <v>50493.446993560683</v>
      </c>
      <c r="J33" s="4">
        <f t="shared" si="9"/>
        <v>45708.140198464091</v>
      </c>
      <c r="K33" s="4">
        <f t="shared" si="10"/>
        <v>121550.625</v>
      </c>
      <c r="L33" s="4">
        <f t="shared" si="0"/>
        <v>0</v>
      </c>
      <c r="N33" s="18">
        <f>N32*(1-VLOOKUP(B32,Mortality!$A$3:$D$113,4))</f>
        <v>0.81823147835955812</v>
      </c>
      <c r="O33" s="8">
        <f t="shared" si="5"/>
        <v>0.66270103855622731</v>
      </c>
      <c r="P33" s="9">
        <f t="shared" si="1"/>
        <v>0</v>
      </c>
      <c r="U33" s="28" t="s">
        <v>24</v>
      </c>
      <c r="V33" s="7"/>
      <c r="W33" s="7"/>
      <c r="X33" s="30"/>
    </row>
    <row r="34" spans="1:24" x14ac:dyDescent="0.25">
      <c r="A34" s="1">
        <v>27</v>
      </c>
      <c r="B34" s="1">
        <f t="shared" si="6"/>
        <v>76</v>
      </c>
      <c r="C34" s="48">
        <v>0</v>
      </c>
      <c r="D34" s="48">
        <v>0</v>
      </c>
      <c r="E34" s="4">
        <f t="shared" si="2"/>
        <v>4862.0250000000005</v>
      </c>
      <c r="F34" s="4">
        <f t="shared" si="3"/>
        <v>607.75312500000007</v>
      </c>
      <c r="G34" s="42">
        <f t="shared" si="4"/>
        <v>1.4999999999999999E-2</v>
      </c>
      <c r="H34" s="46">
        <f t="shared" si="7"/>
        <v>612.69172797696126</v>
      </c>
      <c r="I34" s="4">
        <f t="shared" si="8"/>
        <v>45708.140198464091</v>
      </c>
      <c r="J34" s="4">
        <f t="shared" si="9"/>
        <v>40851.053801441049</v>
      </c>
      <c r="K34" s="4">
        <f t="shared" si="10"/>
        <v>121550.625</v>
      </c>
      <c r="L34" s="4">
        <f t="shared" si="0"/>
        <v>0</v>
      </c>
      <c r="N34" s="18">
        <f>N33*(1-VLOOKUP(B33,Mortality!$A$3:$D$113,4))</f>
        <v>0.79946615763485995</v>
      </c>
      <c r="O34" s="8">
        <f t="shared" si="5"/>
        <v>0.65290742714899253</v>
      </c>
      <c r="P34" s="9">
        <f t="shared" si="1"/>
        <v>0</v>
      </c>
      <c r="U34" s="28" t="s">
        <v>19</v>
      </c>
      <c r="V34" s="7"/>
      <c r="W34" s="29">
        <f>W9/(W14+W9)</f>
        <v>0.1104059735327927</v>
      </c>
      <c r="X34" s="30"/>
    </row>
    <row r="35" spans="1:24" x14ac:dyDescent="0.25">
      <c r="A35" s="1">
        <v>28</v>
      </c>
      <c r="B35" s="1">
        <f t="shared" si="6"/>
        <v>77</v>
      </c>
      <c r="C35" s="48">
        <v>0</v>
      </c>
      <c r="D35" s="48">
        <v>0</v>
      </c>
      <c r="E35" s="4">
        <f t="shared" si="2"/>
        <v>4862.0250000000005</v>
      </c>
      <c r="F35" s="4">
        <f t="shared" si="3"/>
        <v>607.75312500000007</v>
      </c>
      <c r="G35" s="42">
        <f t="shared" si="4"/>
        <v>1.4999999999999999E-2</v>
      </c>
      <c r="H35" s="46">
        <f t="shared" si="7"/>
        <v>539.8354320216157</v>
      </c>
      <c r="I35" s="4">
        <f t="shared" si="8"/>
        <v>40851.053801441049</v>
      </c>
      <c r="J35" s="4">
        <f t="shared" si="9"/>
        <v>35921.111108462661</v>
      </c>
      <c r="K35" s="4">
        <f t="shared" si="10"/>
        <v>121550.625</v>
      </c>
      <c r="L35" s="4">
        <f t="shared" si="0"/>
        <v>0</v>
      </c>
      <c r="N35" s="18">
        <f>N34*(1-VLOOKUP(B34,Mortality!$A$3:$D$113,4))</f>
        <v>0.77906977728820059</v>
      </c>
      <c r="O35" s="8">
        <f t="shared" si="5"/>
        <v>0.64325854891526368</v>
      </c>
      <c r="P35" s="9">
        <f t="shared" si="1"/>
        <v>0</v>
      </c>
      <c r="U35" s="28" t="s">
        <v>20</v>
      </c>
      <c r="V35" s="7"/>
      <c r="W35" s="39">
        <f t="shared" ref="W35:W36" si="13">W10/(W15+W10)</f>
        <v>0.13962614005970125</v>
      </c>
      <c r="X35" s="30"/>
    </row>
    <row r="36" spans="1:24" x14ac:dyDescent="0.25">
      <c r="A36" s="1">
        <v>29</v>
      </c>
      <c r="B36" s="1">
        <f t="shared" si="6"/>
        <v>78</v>
      </c>
      <c r="C36" s="48">
        <v>0</v>
      </c>
      <c r="D36" s="48">
        <v>0</v>
      </c>
      <c r="E36" s="4">
        <f t="shared" si="2"/>
        <v>4862.0250000000005</v>
      </c>
      <c r="F36" s="4">
        <f t="shared" si="3"/>
        <v>607.75312500000007</v>
      </c>
      <c r="G36" s="42">
        <f t="shared" si="4"/>
        <v>1.4999999999999999E-2</v>
      </c>
      <c r="H36" s="46">
        <f t="shared" si="7"/>
        <v>465.88629162693985</v>
      </c>
      <c r="I36" s="4">
        <f t="shared" si="8"/>
        <v>35921.111108462661</v>
      </c>
      <c r="J36" s="4">
        <f t="shared" si="9"/>
        <v>30917.219275089599</v>
      </c>
      <c r="K36" s="4">
        <f t="shared" si="10"/>
        <v>121550.625</v>
      </c>
      <c r="L36" s="4">
        <f t="shared" si="0"/>
        <v>0</v>
      </c>
      <c r="N36" s="18">
        <f>N35*(1-VLOOKUP(B35,Mortality!$A$3:$D$113,4))</f>
        <v>0.75696250375298191</v>
      </c>
      <c r="O36" s="8">
        <f t="shared" si="5"/>
        <v>0.63375226494114656</v>
      </c>
      <c r="P36" s="9">
        <f t="shared" si="1"/>
        <v>0</v>
      </c>
      <c r="U36" s="32" t="s">
        <v>21</v>
      </c>
      <c r="V36" s="33"/>
      <c r="W36" s="34">
        <f t="shared" si="13"/>
        <v>0.15464328165964936</v>
      </c>
      <c r="X36" s="35"/>
    </row>
    <row r="37" spans="1:24" x14ac:dyDescent="0.25">
      <c r="A37" s="1">
        <v>30</v>
      </c>
      <c r="B37" s="1">
        <f t="shared" si="6"/>
        <v>79</v>
      </c>
      <c r="C37" s="48">
        <v>0</v>
      </c>
      <c r="D37" s="48">
        <v>0</v>
      </c>
      <c r="E37" s="4">
        <f t="shared" si="2"/>
        <v>4862.0250000000005</v>
      </c>
      <c r="F37" s="4">
        <f t="shared" si="3"/>
        <v>607.75312500000007</v>
      </c>
      <c r="G37" s="42">
        <f t="shared" si="4"/>
        <v>1.4999999999999999E-2</v>
      </c>
      <c r="H37" s="46">
        <f t="shared" si="7"/>
        <v>390.82791412634396</v>
      </c>
      <c r="I37" s="4">
        <f t="shared" si="8"/>
        <v>30917.219275089599</v>
      </c>
      <c r="J37" s="4">
        <f t="shared" si="9"/>
        <v>25838.269064215943</v>
      </c>
      <c r="K37" s="4">
        <f t="shared" si="10"/>
        <v>121550.625</v>
      </c>
      <c r="L37" s="4">
        <f t="shared" si="0"/>
        <v>0</v>
      </c>
      <c r="N37" s="18">
        <f>N36*(1-VLOOKUP(B36,Mortality!$A$3:$D$113,4))</f>
        <v>0.73307806587206414</v>
      </c>
      <c r="O37" s="8">
        <f t="shared" si="5"/>
        <v>0.62438646792231189</v>
      </c>
      <c r="P37" s="9">
        <f t="shared" si="1"/>
        <v>0</v>
      </c>
    </row>
    <row r="38" spans="1:24" x14ac:dyDescent="0.25">
      <c r="A38" s="1">
        <v>31</v>
      </c>
      <c r="B38" s="1">
        <f t="shared" si="6"/>
        <v>80</v>
      </c>
      <c r="C38" s="48">
        <v>0</v>
      </c>
      <c r="D38" s="48">
        <v>0</v>
      </c>
      <c r="E38" s="4">
        <f t="shared" si="2"/>
        <v>4862.0250000000005</v>
      </c>
      <c r="F38" s="4">
        <f t="shared" si="3"/>
        <v>607.75312500000007</v>
      </c>
      <c r="G38" s="42">
        <f t="shared" si="4"/>
        <v>1.4999999999999999E-2</v>
      </c>
      <c r="H38" s="46">
        <f t="shared" si="7"/>
        <v>314.64366096323914</v>
      </c>
      <c r="I38" s="4">
        <f t="shared" si="8"/>
        <v>25838.269064215943</v>
      </c>
      <c r="J38" s="4">
        <f t="shared" si="9"/>
        <v>20683.134600179183</v>
      </c>
      <c r="K38" s="4">
        <f t="shared" si="10"/>
        <v>121550.625</v>
      </c>
      <c r="L38" s="4">
        <f t="shared" si="0"/>
        <v>0</v>
      </c>
      <c r="N38" s="18">
        <f>N37*(1-VLOOKUP(B37,Mortality!$A$3:$D$113,4))</f>
        <v>0.70736425309450268</v>
      </c>
      <c r="O38" s="8">
        <f t="shared" si="5"/>
        <v>0.61515908169685907</v>
      </c>
      <c r="P38" s="9">
        <f t="shared" si="1"/>
        <v>0</v>
      </c>
    </row>
    <row r="39" spans="1:24" x14ac:dyDescent="0.25">
      <c r="A39" s="1">
        <v>32</v>
      </c>
      <c r="B39" s="1">
        <f t="shared" si="6"/>
        <v>81</v>
      </c>
      <c r="C39" s="48">
        <v>0</v>
      </c>
      <c r="D39" s="48">
        <v>0</v>
      </c>
      <c r="E39" s="4">
        <f t="shared" si="2"/>
        <v>4862.0250000000005</v>
      </c>
      <c r="F39" s="4">
        <f t="shared" si="3"/>
        <v>607.75312500000007</v>
      </c>
      <c r="G39" s="42">
        <f t="shared" si="4"/>
        <v>1.4999999999999999E-2</v>
      </c>
      <c r="H39" s="46">
        <f t="shared" si="7"/>
        <v>237.3166440026877</v>
      </c>
      <c r="I39" s="4">
        <f t="shared" si="8"/>
        <v>20683.134600179183</v>
      </c>
      <c r="J39" s="4">
        <f t="shared" si="9"/>
        <v>15450.673119181869</v>
      </c>
      <c r="K39" s="4">
        <f t="shared" si="10"/>
        <v>121550.625</v>
      </c>
      <c r="L39" s="4">
        <f t="shared" si="0"/>
        <v>0</v>
      </c>
      <c r="N39" s="18">
        <f>N38*(1-VLOOKUP(B38,Mortality!$A$3:$D$113,4))</f>
        <v>0.67978765768761351</v>
      </c>
      <c r="O39" s="8">
        <f t="shared" si="5"/>
        <v>0.60606806078508291</v>
      </c>
      <c r="P39" s="9">
        <f t="shared" si="1"/>
        <v>0</v>
      </c>
    </row>
    <row r="40" spans="1:24" x14ac:dyDescent="0.25">
      <c r="A40" s="1">
        <v>33</v>
      </c>
      <c r="B40" s="1">
        <f t="shared" si="6"/>
        <v>82</v>
      </c>
      <c r="C40" s="48">
        <v>0</v>
      </c>
      <c r="D40" s="48">
        <v>0</v>
      </c>
      <c r="E40" s="4">
        <f t="shared" si="2"/>
        <v>4862.0250000000005</v>
      </c>
      <c r="F40" s="4">
        <f t="shared" si="3"/>
        <v>607.75312500000007</v>
      </c>
      <c r="G40" s="42">
        <f t="shared" si="4"/>
        <v>1.4999999999999999E-2</v>
      </c>
      <c r="H40" s="46">
        <f t="shared" si="7"/>
        <v>158.829721787728</v>
      </c>
      <c r="I40" s="4">
        <f t="shared" si="8"/>
        <v>15450.673119181869</v>
      </c>
      <c r="J40" s="4">
        <f t="shared" si="9"/>
        <v>10139.724715969596</v>
      </c>
      <c r="K40" s="4">
        <f t="shared" si="10"/>
        <v>121550.625</v>
      </c>
      <c r="L40" s="4">
        <f t="shared" ref="L40:L71" si="14">MAX(0,E40-I40)</f>
        <v>0</v>
      </c>
      <c r="N40" s="18">
        <f>N39*(1-VLOOKUP(B39,Mortality!$A$3:$D$113,4))</f>
        <v>0.65034333508253228</v>
      </c>
      <c r="O40" s="8">
        <f t="shared" si="5"/>
        <v>0.59711138993604229</v>
      </c>
      <c r="P40" s="9">
        <f t="shared" ref="P40:P71" si="15">IF(B40&lt;C$2,1,0)</f>
        <v>0</v>
      </c>
    </row>
    <row r="41" spans="1:24" x14ac:dyDescent="0.25">
      <c r="A41" s="1">
        <v>34</v>
      </c>
      <c r="B41" s="1">
        <f t="shared" si="6"/>
        <v>83</v>
      </c>
      <c r="C41" s="48">
        <v>0</v>
      </c>
      <c r="D41" s="48">
        <v>0</v>
      </c>
      <c r="E41" s="4">
        <f t="shared" si="2"/>
        <v>4862.0250000000005</v>
      </c>
      <c r="F41" s="4">
        <f t="shared" si="3"/>
        <v>607.75312500000007</v>
      </c>
      <c r="G41" s="42">
        <f t="shared" si="4"/>
        <v>1.4999999999999999E-2</v>
      </c>
      <c r="H41" s="46">
        <f t="shared" si="7"/>
        <v>79.165495739543928</v>
      </c>
      <c r="I41" s="4">
        <f t="shared" si="8"/>
        <v>10139.724715969596</v>
      </c>
      <c r="J41" s="4">
        <f t="shared" si="9"/>
        <v>4749.1120867091395</v>
      </c>
      <c r="K41" s="4">
        <f t="shared" si="10"/>
        <v>121550.625</v>
      </c>
      <c r="L41" s="4">
        <f t="shared" si="14"/>
        <v>0</v>
      </c>
      <c r="N41" s="18">
        <f>N40*(1-VLOOKUP(B40,Mortality!$A$3:$D$113,4))</f>
        <v>0.61906084515005988</v>
      </c>
      <c r="O41" s="8">
        <f t="shared" ref="O41:O72" si="16">O40/(1+G40)</f>
        <v>0.58828708368082994</v>
      </c>
      <c r="P41" s="9">
        <f t="shared" si="15"/>
        <v>0</v>
      </c>
    </row>
    <row r="42" spans="1:24" x14ac:dyDescent="0.25">
      <c r="A42" s="1">
        <v>35</v>
      </c>
      <c r="B42" s="1">
        <f t="shared" si="6"/>
        <v>84</v>
      </c>
      <c r="C42" s="48">
        <v>0</v>
      </c>
      <c r="D42" s="48">
        <v>0</v>
      </c>
      <c r="E42" s="4">
        <f t="shared" si="2"/>
        <v>4862.0250000000005</v>
      </c>
      <c r="F42" s="4">
        <f t="shared" si="3"/>
        <v>0</v>
      </c>
      <c r="G42" s="42">
        <f t="shared" si="4"/>
        <v>1.4999999999999999E-2</v>
      </c>
      <c r="H42" s="46">
        <f t="shared" si="7"/>
        <v>0</v>
      </c>
      <c r="I42" s="4">
        <f t="shared" si="8"/>
        <v>4749.1120867091395</v>
      </c>
      <c r="J42" s="4">
        <f t="shared" si="9"/>
        <v>0</v>
      </c>
      <c r="K42" s="4">
        <f t="shared" si="10"/>
        <v>121550.625</v>
      </c>
      <c r="L42" s="4">
        <f t="shared" si="14"/>
        <v>112.91291329086107</v>
      </c>
      <c r="N42" s="18">
        <f>N41*(1-VLOOKUP(B41,Mortality!$A$3:$D$113,4))</f>
        <v>0.58601228193172394</v>
      </c>
      <c r="O42" s="8">
        <f t="shared" si="16"/>
        <v>0.57959318589244335</v>
      </c>
      <c r="P42" s="9">
        <f t="shared" si="15"/>
        <v>0</v>
      </c>
    </row>
    <row r="43" spans="1:24" x14ac:dyDescent="0.25">
      <c r="A43" s="1">
        <v>36</v>
      </c>
      <c r="B43" s="1">
        <f t="shared" si="6"/>
        <v>85</v>
      </c>
      <c r="C43" s="48">
        <v>0</v>
      </c>
      <c r="D43" s="48">
        <v>0</v>
      </c>
      <c r="E43" s="4">
        <f t="shared" si="2"/>
        <v>4862.0250000000005</v>
      </c>
      <c r="F43" s="4">
        <f t="shared" si="3"/>
        <v>0</v>
      </c>
      <c r="G43" s="42">
        <f t="shared" si="4"/>
        <v>1.4999999999999999E-2</v>
      </c>
      <c r="H43" s="46">
        <f t="shared" si="7"/>
        <v>0</v>
      </c>
      <c r="I43" s="4">
        <f t="shared" si="8"/>
        <v>0</v>
      </c>
      <c r="J43" s="4">
        <f t="shared" si="9"/>
        <v>0</v>
      </c>
      <c r="K43" s="4">
        <f t="shared" si="10"/>
        <v>121550.625</v>
      </c>
      <c r="L43" s="4">
        <f t="shared" si="14"/>
        <v>4862.0250000000005</v>
      </c>
      <c r="N43" s="18">
        <f>N42*(1-VLOOKUP(B42,Mortality!$A$3:$D$113,4))</f>
        <v>0.55131918281680203</v>
      </c>
      <c r="O43" s="8">
        <f t="shared" si="16"/>
        <v>0.57102776935216104</v>
      </c>
      <c r="P43" s="9">
        <f t="shared" si="15"/>
        <v>0</v>
      </c>
    </row>
    <row r="44" spans="1:24" x14ac:dyDescent="0.25">
      <c r="A44" s="1">
        <v>37</v>
      </c>
      <c r="B44" s="1">
        <f t="shared" si="6"/>
        <v>86</v>
      </c>
      <c r="C44" s="48">
        <v>0</v>
      </c>
      <c r="D44" s="48">
        <v>0</v>
      </c>
      <c r="E44" s="4">
        <f t="shared" si="2"/>
        <v>4862.0250000000005</v>
      </c>
      <c r="F44" s="4">
        <f t="shared" si="3"/>
        <v>0</v>
      </c>
      <c r="G44" s="42">
        <f t="shared" si="4"/>
        <v>1.4999999999999999E-2</v>
      </c>
      <c r="H44" s="46">
        <f t="shared" si="7"/>
        <v>0</v>
      </c>
      <c r="I44" s="4">
        <f t="shared" si="8"/>
        <v>0</v>
      </c>
      <c r="J44" s="4">
        <f t="shared" si="9"/>
        <v>0</v>
      </c>
      <c r="K44" s="4">
        <f t="shared" si="10"/>
        <v>121550.625</v>
      </c>
      <c r="L44" s="4">
        <f t="shared" si="14"/>
        <v>4862.0250000000005</v>
      </c>
      <c r="N44" s="18">
        <f>N43*(1-VLOOKUP(B43,Mortality!$A$3:$D$113,4))</f>
        <v>0.51515595233911671</v>
      </c>
      <c r="O44" s="8">
        <f t="shared" si="16"/>
        <v>0.56258893532232623</v>
      </c>
      <c r="P44" s="9">
        <f t="shared" si="15"/>
        <v>0</v>
      </c>
    </row>
    <row r="45" spans="1:24" x14ac:dyDescent="0.25">
      <c r="A45" s="1">
        <v>38</v>
      </c>
      <c r="B45" s="1">
        <f t="shared" si="6"/>
        <v>87</v>
      </c>
      <c r="C45" s="48">
        <v>0</v>
      </c>
      <c r="D45" s="48">
        <v>0</v>
      </c>
      <c r="E45" s="4">
        <f t="shared" si="2"/>
        <v>4862.0250000000005</v>
      </c>
      <c r="F45" s="4">
        <f t="shared" si="3"/>
        <v>0</v>
      </c>
      <c r="G45" s="42">
        <f t="shared" si="4"/>
        <v>1.4999999999999999E-2</v>
      </c>
      <c r="H45" s="46">
        <f t="shared" si="7"/>
        <v>0</v>
      </c>
      <c r="I45" s="4">
        <f t="shared" si="8"/>
        <v>0</v>
      </c>
      <c r="J45" s="4">
        <f t="shared" si="9"/>
        <v>0</v>
      </c>
      <c r="K45" s="4">
        <f t="shared" si="10"/>
        <v>121550.625</v>
      </c>
      <c r="L45" s="4">
        <f t="shared" si="14"/>
        <v>4862.0250000000005</v>
      </c>
      <c r="N45" s="18">
        <f>N44*(1-VLOOKUP(B44,Mortality!$A$3:$D$113,4))</f>
        <v>0.4777569180891777</v>
      </c>
      <c r="O45" s="8">
        <f t="shared" si="16"/>
        <v>0.55427481312544458</v>
      </c>
      <c r="P45" s="9">
        <f t="shared" si="15"/>
        <v>0</v>
      </c>
    </row>
    <row r="46" spans="1:24" x14ac:dyDescent="0.25">
      <c r="A46" s="1">
        <v>39</v>
      </c>
      <c r="B46" s="1">
        <f t="shared" si="6"/>
        <v>88</v>
      </c>
      <c r="C46" s="48">
        <v>0</v>
      </c>
      <c r="D46" s="48">
        <v>0</v>
      </c>
      <c r="E46" s="4">
        <f t="shared" si="2"/>
        <v>4862.0250000000005</v>
      </c>
      <c r="F46" s="4">
        <f t="shared" si="3"/>
        <v>0</v>
      </c>
      <c r="G46" s="42">
        <f t="shared" si="4"/>
        <v>1.4999999999999999E-2</v>
      </c>
      <c r="H46" s="46">
        <f t="shared" si="7"/>
        <v>0</v>
      </c>
      <c r="I46" s="4">
        <f t="shared" si="8"/>
        <v>0</v>
      </c>
      <c r="J46" s="4">
        <f t="shared" si="9"/>
        <v>0</v>
      </c>
      <c r="K46" s="4">
        <f t="shared" si="10"/>
        <v>121550.625</v>
      </c>
      <c r="L46" s="4">
        <f t="shared" si="14"/>
        <v>4862.0250000000005</v>
      </c>
      <c r="N46" s="18">
        <f>N45*(1-VLOOKUP(B45,Mortality!$A$3:$D$113,4))</f>
        <v>0.43941549214176689</v>
      </c>
      <c r="O46" s="8">
        <f t="shared" si="16"/>
        <v>0.54608355972950207</v>
      </c>
      <c r="P46" s="9">
        <f t="shared" si="15"/>
        <v>0</v>
      </c>
    </row>
    <row r="47" spans="1:24" x14ac:dyDescent="0.25">
      <c r="A47" s="1">
        <v>40</v>
      </c>
      <c r="B47" s="1">
        <f t="shared" si="6"/>
        <v>89</v>
      </c>
      <c r="C47" s="48">
        <v>0</v>
      </c>
      <c r="D47" s="48">
        <v>0</v>
      </c>
      <c r="E47" s="4">
        <f t="shared" si="2"/>
        <v>4862.0250000000005</v>
      </c>
      <c r="F47" s="4">
        <f t="shared" si="3"/>
        <v>0</v>
      </c>
      <c r="G47" s="42">
        <f t="shared" si="4"/>
        <v>1.4999999999999999E-2</v>
      </c>
      <c r="H47" s="46">
        <f t="shared" si="7"/>
        <v>0</v>
      </c>
      <c r="I47" s="4">
        <f t="shared" si="8"/>
        <v>0</v>
      </c>
      <c r="J47" s="4">
        <f t="shared" si="9"/>
        <v>0</v>
      </c>
      <c r="K47" s="4">
        <f t="shared" si="10"/>
        <v>121550.625</v>
      </c>
      <c r="L47" s="4">
        <f t="shared" si="14"/>
        <v>4862.0250000000005</v>
      </c>
      <c r="N47" s="18">
        <f>N46*(1-VLOOKUP(B46,Mortality!$A$3:$D$113,4))</f>
        <v>0.40049206784784919</v>
      </c>
      <c r="O47" s="8">
        <f t="shared" si="16"/>
        <v>0.53801335933941097</v>
      </c>
      <c r="P47" s="9">
        <f t="shared" si="15"/>
        <v>0</v>
      </c>
    </row>
    <row r="48" spans="1:24" x14ac:dyDescent="0.25">
      <c r="A48" s="1">
        <v>41</v>
      </c>
      <c r="B48" s="1">
        <f t="shared" si="6"/>
        <v>90</v>
      </c>
      <c r="C48" s="48">
        <v>0</v>
      </c>
      <c r="D48" s="48">
        <v>0</v>
      </c>
      <c r="E48" s="4">
        <f t="shared" si="2"/>
        <v>4862.0250000000005</v>
      </c>
      <c r="F48" s="4">
        <f t="shared" si="3"/>
        <v>0</v>
      </c>
      <c r="G48" s="42">
        <f t="shared" si="4"/>
        <v>1.4999999999999999E-2</v>
      </c>
      <c r="H48" s="46">
        <f t="shared" si="7"/>
        <v>0</v>
      </c>
      <c r="I48" s="4">
        <f t="shared" si="8"/>
        <v>0</v>
      </c>
      <c r="J48" s="4">
        <f t="shared" si="9"/>
        <v>0</v>
      </c>
      <c r="K48" s="4">
        <f t="shared" si="10"/>
        <v>121550.625</v>
      </c>
      <c r="L48" s="4">
        <f t="shared" si="14"/>
        <v>4862.0250000000005</v>
      </c>
      <c r="N48" s="18">
        <f>N47*(1-VLOOKUP(B47,Mortality!$A$3:$D$113,4))</f>
        <v>0.36143768335959831</v>
      </c>
      <c r="O48" s="8">
        <f t="shared" si="16"/>
        <v>0.53006242299449358</v>
      </c>
      <c r="P48" s="9">
        <f t="shared" si="15"/>
        <v>0</v>
      </c>
    </row>
    <row r="49" spans="1:16" x14ac:dyDescent="0.25">
      <c r="A49" s="1">
        <v>42</v>
      </c>
      <c r="B49" s="1">
        <f t="shared" si="6"/>
        <v>91</v>
      </c>
      <c r="C49" s="48">
        <v>0</v>
      </c>
      <c r="D49" s="48">
        <v>0</v>
      </c>
      <c r="E49" s="4">
        <f t="shared" si="2"/>
        <v>4862.0250000000005</v>
      </c>
      <c r="F49" s="4">
        <f t="shared" si="3"/>
        <v>0</v>
      </c>
      <c r="G49" s="42">
        <f t="shared" si="4"/>
        <v>1.4999999999999999E-2</v>
      </c>
      <c r="H49" s="46">
        <f t="shared" si="7"/>
        <v>0</v>
      </c>
      <c r="I49" s="4">
        <f t="shared" si="8"/>
        <v>0</v>
      </c>
      <c r="J49" s="4">
        <f t="shared" si="9"/>
        <v>0</v>
      </c>
      <c r="K49" s="4">
        <f t="shared" si="10"/>
        <v>121550.625</v>
      </c>
      <c r="L49" s="4">
        <f t="shared" si="14"/>
        <v>4862.0250000000005</v>
      </c>
      <c r="N49" s="18">
        <f>N48*(1-VLOOKUP(B48,Mortality!$A$3:$D$113,4))</f>
        <v>0.32276999568073839</v>
      </c>
      <c r="O49" s="8">
        <f t="shared" si="16"/>
        <v>0.52222898817191488</v>
      </c>
      <c r="P49" s="9">
        <f t="shared" si="15"/>
        <v>0</v>
      </c>
    </row>
    <row r="50" spans="1:16" x14ac:dyDescent="0.25">
      <c r="A50" s="1">
        <v>43</v>
      </c>
      <c r="B50" s="1">
        <f t="shared" si="6"/>
        <v>92</v>
      </c>
      <c r="C50" s="48">
        <v>0</v>
      </c>
      <c r="D50" s="48">
        <v>0</v>
      </c>
      <c r="E50" s="4">
        <f t="shared" si="2"/>
        <v>4862.0250000000005</v>
      </c>
      <c r="F50" s="4">
        <f t="shared" si="3"/>
        <v>0</v>
      </c>
      <c r="G50" s="42">
        <f t="shared" si="4"/>
        <v>1.4999999999999999E-2</v>
      </c>
      <c r="H50" s="46">
        <f t="shared" si="7"/>
        <v>0</v>
      </c>
      <c r="I50" s="4">
        <f t="shared" si="8"/>
        <v>0</v>
      </c>
      <c r="J50" s="4">
        <f t="shared" si="9"/>
        <v>0</v>
      </c>
      <c r="K50" s="4">
        <f t="shared" si="10"/>
        <v>121550.625</v>
      </c>
      <c r="L50" s="4">
        <f t="shared" si="14"/>
        <v>4862.0250000000005</v>
      </c>
      <c r="N50" s="18">
        <f>N49*(1-VLOOKUP(B49,Mortality!$A$3:$D$113,4))</f>
        <v>0.28503866734065358</v>
      </c>
      <c r="O50" s="8">
        <f t="shared" si="16"/>
        <v>0.5145113183959753</v>
      </c>
      <c r="P50" s="9">
        <f t="shared" si="15"/>
        <v>0</v>
      </c>
    </row>
    <row r="51" spans="1:16" x14ac:dyDescent="0.25">
      <c r="A51" s="1">
        <v>44</v>
      </c>
      <c r="B51" s="1">
        <f t="shared" si="6"/>
        <v>93</v>
      </c>
      <c r="C51" s="48">
        <v>0</v>
      </c>
      <c r="D51" s="48">
        <v>0</v>
      </c>
      <c r="E51" s="4">
        <f t="shared" si="2"/>
        <v>4862.0250000000005</v>
      </c>
      <c r="F51" s="4">
        <f t="shared" si="3"/>
        <v>0</v>
      </c>
      <c r="G51" s="42">
        <f t="shared" si="4"/>
        <v>1.4999999999999999E-2</v>
      </c>
      <c r="H51" s="46">
        <f t="shared" si="7"/>
        <v>0</v>
      </c>
      <c r="I51" s="4">
        <f t="shared" si="8"/>
        <v>0</v>
      </c>
      <c r="J51" s="4">
        <f t="shared" si="9"/>
        <v>0</v>
      </c>
      <c r="K51" s="4">
        <f t="shared" si="10"/>
        <v>121550.625</v>
      </c>
      <c r="L51" s="4">
        <f t="shared" si="14"/>
        <v>4862.0250000000005</v>
      </c>
      <c r="N51" s="18">
        <f>N50*(1-VLOOKUP(B50,Mortality!$A$3:$D$113,4))</f>
        <v>0.24878659451226723</v>
      </c>
      <c r="O51" s="8">
        <f t="shared" si="16"/>
        <v>0.50690770285317766</v>
      </c>
      <c r="P51" s="9">
        <f t="shared" si="15"/>
        <v>0</v>
      </c>
    </row>
    <row r="52" spans="1:16" x14ac:dyDescent="0.25">
      <c r="A52" s="1">
        <v>45</v>
      </c>
      <c r="B52" s="1">
        <f t="shared" si="6"/>
        <v>94</v>
      </c>
      <c r="C52" s="48">
        <v>0</v>
      </c>
      <c r="D52" s="48">
        <v>0</v>
      </c>
      <c r="E52" s="4">
        <f t="shared" si="2"/>
        <v>4862.0250000000005</v>
      </c>
      <c r="F52" s="4">
        <f t="shared" si="3"/>
        <v>0</v>
      </c>
      <c r="G52" s="42">
        <f t="shared" si="4"/>
        <v>1.4999999999999999E-2</v>
      </c>
      <c r="H52" s="46">
        <f t="shared" si="7"/>
        <v>0</v>
      </c>
      <c r="I52" s="4">
        <f t="shared" si="8"/>
        <v>0</v>
      </c>
      <c r="J52" s="4">
        <f t="shared" si="9"/>
        <v>0</v>
      </c>
      <c r="K52" s="4">
        <f t="shared" si="10"/>
        <v>121550.625</v>
      </c>
      <c r="L52" s="4">
        <f t="shared" si="14"/>
        <v>4862.0250000000005</v>
      </c>
      <c r="N52" s="18">
        <f>N51*(1-VLOOKUP(B51,Mortality!$A$3:$D$113,4))</f>
        <v>0.21451425082544631</v>
      </c>
      <c r="O52" s="8">
        <f t="shared" si="16"/>
        <v>0.49941645601298296</v>
      </c>
      <c r="P52" s="9">
        <f t="shared" si="15"/>
        <v>0</v>
      </c>
    </row>
    <row r="53" spans="1:16" x14ac:dyDescent="0.25">
      <c r="A53" s="1">
        <v>46</v>
      </c>
      <c r="B53" s="1">
        <f t="shared" si="6"/>
        <v>95</v>
      </c>
      <c r="C53" s="48">
        <v>0</v>
      </c>
      <c r="D53" s="48">
        <v>0</v>
      </c>
      <c r="E53" s="4">
        <f t="shared" si="2"/>
        <v>4862.0250000000005</v>
      </c>
      <c r="F53" s="4">
        <f t="shared" si="3"/>
        <v>0</v>
      </c>
      <c r="G53" s="42">
        <f t="shared" si="4"/>
        <v>1.4999999999999999E-2</v>
      </c>
      <c r="H53" s="46">
        <f t="shared" si="7"/>
        <v>0</v>
      </c>
      <c r="I53" s="4">
        <f t="shared" si="8"/>
        <v>0</v>
      </c>
      <c r="J53" s="4">
        <f t="shared" si="9"/>
        <v>0</v>
      </c>
      <c r="K53" s="4">
        <f t="shared" si="10"/>
        <v>121550.625</v>
      </c>
      <c r="L53" s="4">
        <f t="shared" si="14"/>
        <v>4862.0250000000005</v>
      </c>
      <c r="N53" s="18">
        <f>N52*(1-VLOOKUP(B52,Mortality!$A$3:$D$113,4))</f>
        <v>0.18264697903694671</v>
      </c>
      <c r="O53" s="8">
        <f t="shared" si="16"/>
        <v>0.49203591725417045</v>
      </c>
      <c r="P53" s="9">
        <f t="shared" si="15"/>
        <v>0</v>
      </c>
    </row>
    <row r="54" spans="1:16" x14ac:dyDescent="0.25">
      <c r="A54" s="1">
        <v>47</v>
      </c>
      <c r="B54" s="1">
        <f t="shared" si="6"/>
        <v>96</v>
      </c>
      <c r="C54" s="48">
        <v>0</v>
      </c>
      <c r="D54" s="48">
        <v>0</v>
      </c>
      <c r="E54" s="4">
        <f t="shared" si="2"/>
        <v>4862.0250000000005</v>
      </c>
      <c r="F54" s="4">
        <f t="shared" si="3"/>
        <v>0</v>
      </c>
      <c r="G54" s="42">
        <f t="shared" si="4"/>
        <v>1.4999999999999999E-2</v>
      </c>
      <c r="H54" s="46">
        <f t="shared" si="7"/>
        <v>0</v>
      </c>
      <c r="I54" s="4">
        <f t="shared" si="8"/>
        <v>0</v>
      </c>
      <c r="J54" s="4">
        <f t="shared" si="9"/>
        <v>0</v>
      </c>
      <c r="K54" s="4">
        <f t="shared" si="10"/>
        <v>121550.625</v>
      </c>
      <c r="L54" s="4">
        <f t="shared" si="14"/>
        <v>4862.0250000000005</v>
      </c>
      <c r="N54" s="18">
        <f>N53*(1-VLOOKUP(B53,Mortality!$A$3:$D$113,4))</f>
        <v>0.15351250279331577</v>
      </c>
      <c r="O54" s="8">
        <f t="shared" si="16"/>
        <v>0.48476445049671968</v>
      </c>
      <c r="P54" s="9">
        <f t="shared" si="15"/>
        <v>0</v>
      </c>
    </row>
    <row r="55" spans="1:16" x14ac:dyDescent="0.25">
      <c r="A55" s="1">
        <v>48</v>
      </c>
      <c r="B55" s="1">
        <f t="shared" si="6"/>
        <v>97</v>
      </c>
      <c r="C55" s="48">
        <v>0</v>
      </c>
      <c r="D55" s="48">
        <v>0</v>
      </c>
      <c r="E55" s="4">
        <f t="shared" si="2"/>
        <v>4862.0250000000005</v>
      </c>
      <c r="F55" s="4">
        <f t="shared" si="3"/>
        <v>0</v>
      </c>
      <c r="G55" s="42">
        <f t="shared" si="4"/>
        <v>1.4999999999999999E-2</v>
      </c>
      <c r="H55" s="46">
        <f t="shared" si="7"/>
        <v>0</v>
      </c>
      <c r="I55" s="4">
        <f t="shared" si="8"/>
        <v>0</v>
      </c>
      <c r="J55" s="4">
        <f t="shared" si="9"/>
        <v>0</v>
      </c>
      <c r="K55" s="4">
        <f t="shared" si="10"/>
        <v>121550.625</v>
      </c>
      <c r="L55" s="4">
        <f t="shared" si="14"/>
        <v>4862.0250000000005</v>
      </c>
      <c r="N55" s="18">
        <f>N54*(1-VLOOKUP(B54,Mortality!$A$3:$D$113,4))</f>
        <v>0.12732941031688783</v>
      </c>
      <c r="O55" s="8">
        <f t="shared" si="16"/>
        <v>0.47760044383913275</v>
      </c>
      <c r="P55" s="9">
        <f t="shared" si="15"/>
        <v>0</v>
      </c>
    </row>
    <row r="56" spans="1:16" x14ac:dyDescent="0.25">
      <c r="A56" s="1">
        <v>49</v>
      </c>
      <c r="B56" s="1">
        <f t="shared" si="6"/>
        <v>98</v>
      </c>
      <c r="C56" s="48">
        <v>0</v>
      </c>
      <c r="D56" s="48">
        <v>0</v>
      </c>
      <c r="E56" s="4">
        <f t="shared" si="2"/>
        <v>4862.0250000000005</v>
      </c>
      <c r="F56" s="4">
        <f t="shared" si="3"/>
        <v>0</v>
      </c>
      <c r="G56" s="42">
        <f t="shared" si="4"/>
        <v>1.4999999999999999E-2</v>
      </c>
      <c r="H56" s="46">
        <f t="shared" si="7"/>
        <v>0</v>
      </c>
      <c r="I56" s="4">
        <f t="shared" si="8"/>
        <v>0</v>
      </c>
      <c r="J56" s="4">
        <f t="shared" si="9"/>
        <v>0</v>
      </c>
      <c r="K56" s="4">
        <f t="shared" si="10"/>
        <v>121550.625</v>
      </c>
      <c r="L56" s="4">
        <f t="shared" si="14"/>
        <v>4862.0250000000005</v>
      </c>
      <c r="N56" s="18">
        <f>N55*(1-VLOOKUP(B55,Mortality!$A$3:$D$113,4))</f>
        <v>0.10420199653868506</v>
      </c>
      <c r="O56" s="8">
        <f t="shared" si="16"/>
        <v>0.47054230920111606</v>
      </c>
      <c r="P56" s="9">
        <f t="shared" si="15"/>
        <v>0</v>
      </c>
    </row>
    <row r="57" spans="1:16" x14ac:dyDescent="0.25">
      <c r="A57" s="1">
        <v>50</v>
      </c>
      <c r="B57" s="1">
        <f t="shared" si="6"/>
        <v>99</v>
      </c>
      <c r="C57" s="48">
        <v>0</v>
      </c>
      <c r="D57" s="48">
        <v>0</v>
      </c>
      <c r="E57" s="4">
        <f t="shared" si="2"/>
        <v>4862.0250000000005</v>
      </c>
      <c r="F57" s="4">
        <f t="shared" si="3"/>
        <v>0</v>
      </c>
      <c r="G57" s="42">
        <f t="shared" si="4"/>
        <v>1.4999999999999999E-2</v>
      </c>
      <c r="H57" s="46">
        <f t="shared" si="7"/>
        <v>0</v>
      </c>
      <c r="I57" s="4">
        <f t="shared" si="8"/>
        <v>0</v>
      </c>
      <c r="J57" s="4">
        <f t="shared" si="9"/>
        <v>0</v>
      </c>
      <c r="K57" s="4">
        <f t="shared" si="10"/>
        <v>121550.625</v>
      </c>
      <c r="L57" s="4">
        <f t="shared" si="14"/>
        <v>4862.0250000000005</v>
      </c>
      <c r="N57" s="18">
        <f>N56*(1-VLOOKUP(B56,Mortality!$A$3:$D$113,4))</f>
        <v>8.4062355657670701E-2</v>
      </c>
      <c r="O57" s="8">
        <f t="shared" si="16"/>
        <v>0.46358848197154295</v>
      </c>
      <c r="P57" s="9">
        <f t="shared" si="15"/>
        <v>0</v>
      </c>
    </row>
    <row r="58" spans="1:16" x14ac:dyDescent="0.25">
      <c r="A58" s="1">
        <v>51</v>
      </c>
      <c r="B58" s="1">
        <f t="shared" si="6"/>
        <v>100</v>
      </c>
      <c r="C58" s="48">
        <v>0</v>
      </c>
      <c r="D58" s="48">
        <v>0</v>
      </c>
      <c r="E58" s="4">
        <f t="shared" si="2"/>
        <v>4862.0250000000005</v>
      </c>
      <c r="F58" s="4">
        <f t="shared" si="3"/>
        <v>0</v>
      </c>
      <c r="G58" s="42">
        <f t="shared" si="4"/>
        <v>1.4999999999999999E-2</v>
      </c>
      <c r="H58" s="46">
        <f t="shared" si="7"/>
        <v>0</v>
      </c>
      <c r="I58" s="4">
        <f t="shared" si="8"/>
        <v>0</v>
      </c>
      <c r="J58" s="4">
        <f t="shared" si="9"/>
        <v>0</v>
      </c>
      <c r="K58" s="4">
        <f t="shared" si="10"/>
        <v>121550.625</v>
      </c>
      <c r="L58" s="4">
        <f t="shared" si="14"/>
        <v>4862.0250000000005</v>
      </c>
      <c r="N58" s="18">
        <f>N57*(1-VLOOKUP(B57,Mortality!$A$3:$D$113,4))</f>
        <v>6.6743787113899555E-2</v>
      </c>
      <c r="O58" s="8">
        <f t="shared" si="16"/>
        <v>0.45673742066161871</v>
      </c>
      <c r="P58" s="9">
        <f t="shared" si="15"/>
        <v>0</v>
      </c>
    </row>
    <row r="59" spans="1:16" x14ac:dyDescent="0.25">
      <c r="A59" s="1">
        <v>52</v>
      </c>
      <c r="B59" s="1">
        <f t="shared" si="6"/>
        <v>101</v>
      </c>
      <c r="C59" s="48">
        <v>0</v>
      </c>
      <c r="D59" s="48">
        <v>0</v>
      </c>
      <c r="E59" s="4">
        <f t="shared" si="2"/>
        <v>4862.0250000000005</v>
      </c>
      <c r="F59" s="4">
        <f t="shared" si="3"/>
        <v>0</v>
      </c>
      <c r="G59" s="42">
        <f t="shared" si="4"/>
        <v>1.4999999999999999E-2</v>
      </c>
      <c r="H59" s="46">
        <f t="shared" si="7"/>
        <v>0</v>
      </c>
      <c r="I59" s="4">
        <f t="shared" si="8"/>
        <v>0</v>
      </c>
      <c r="J59" s="4">
        <f t="shared" si="9"/>
        <v>0</v>
      </c>
      <c r="K59" s="4">
        <f t="shared" si="10"/>
        <v>121550.625</v>
      </c>
      <c r="L59" s="4">
        <f t="shared" si="14"/>
        <v>4862.0250000000005</v>
      </c>
      <c r="N59" s="18">
        <f>N58*(1-VLOOKUP(B58,Mortality!$A$3:$D$113,4))</f>
        <v>5.2032822368018511E-2</v>
      </c>
      <c r="O59" s="8">
        <f t="shared" si="16"/>
        <v>0.44998760656317116</v>
      </c>
      <c r="P59" s="9">
        <f t="shared" si="15"/>
        <v>0</v>
      </c>
    </row>
    <row r="60" spans="1:16" x14ac:dyDescent="0.25">
      <c r="A60" s="1">
        <v>53</v>
      </c>
      <c r="B60" s="1">
        <f t="shared" si="6"/>
        <v>102</v>
      </c>
      <c r="C60" s="48">
        <v>0</v>
      </c>
      <c r="D60" s="48">
        <v>0</v>
      </c>
      <c r="E60" s="4">
        <f t="shared" si="2"/>
        <v>4862.0250000000005</v>
      </c>
      <c r="F60" s="4">
        <f t="shared" si="3"/>
        <v>0</v>
      </c>
      <c r="G60" s="42">
        <f t="shared" si="4"/>
        <v>1.4999999999999999E-2</v>
      </c>
      <c r="H60" s="46">
        <f t="shared" si="7"/>
        <v>0</v>
      </c>
      <c r="I60" s="4">
        <f t="shared" si="8"/>
        <v>0</v>
      </c>
      <c r="J60" s="4">
        <f t="shared" si="9"/>
        <v>0</v>
      </c>
      <c r="K60" s="4">
        <f t="shared" si="10"/>
        <v>121550.625</v>
      </c>
      <c r="L60" s="4">
        <f t="shared" si="14"/>
        <v>4862.0250000000005</v>
      </c>
      <c r="N60" s="18">
        <f>N59*(1-VLOOKUP(B59,Mortality!$A$3:$D$113,4))</f>
        <v>3.9702006074011933E-2</v>
      </c>
      <c r="O60" s="8">
        <f t="shared" si="16"/>
        <v>0.44333754341199133</v>
      </c>
      <c r="P60" s="9">
        <f t="shared" si="15"/>
        <v>0</v>
      </c>
    </row>
    <row r="61" spans="1:16" x14ac:dyDescent="0.25">
      <c r="A61" s="1">
        <v>54</v>
      </c>
      <c r="B61" s="1">
        <f t="shared" si="6"/>
        <v>103</v>
      </c>
      <c r="C61" s="48">
        <v>0</v>
      </c>
      <c r="D61" s="48">
        <v>0</v>
      </c>
      <c r="E61" s="4">
        <f t="shared" si="2"/>
        <v>4862.0250000000005</v>
      </c>
      <c r="F61" s="4">
        <f t="shared" si="3"/>
        <v>0</v>
      </c>
      <c r="G61" s="42">
        <f t="shared" si="4"/>
        <v>1.4999999999999999E-2</v>
      </c>
      <c r="H61" s="46">
        <f t="shared" si="7"/>
        <v>0</v>
      </c>
      <c r="I61" s="4">
        <f t="shared" si="8"/>
        <v>0</v>
      </c>
      <c r="J61" s="4">
        <f t="shared" si="9"/>
        <v>0</v>
      </c>
      <c r="K61" s="4">
        <f t="shared" si="10"/>
        <v>121550.625</v>
      </c>
      <c r="L61" s="4">
        <f t="shared" si="14"/>
        <v>4862.0250000000005</v>
      </c>
      <c r="N61" s="18">
        <f>N60*(1-VLOOKUP(B60,Mortality!$A$3:$D$113,4))</f>
        <v>2.9527374467394524E-2</v>
      </c>
      <c r="O61" s="8">
        <f t="shared" si="16"/>
        <v>0.43678575705614914</v>
      </c>
      <c r="P61" s="9">
        <f t="shared" si="15"/>
        <v>0</v>
      </c>
    </row>
    <row r="62" spans="1:16" x14ac:dyDescent="0.25">
      <c r="A62" s="1">
        <v>55</v>
      </c>
      <c r="B62" s="1">
        <f t="shared" si="6"/>
        <v>104</v>
      </c>
      <c r="C62" s="48">
        <v>0</v>
      </c>
      <c r="D62" s="48">
        <v>0</v>
      </c>
      <c r="E62" s="4">
        <f t="shared" si="2"/>
        <v>4862.0250000000005</v>
      </c>
      <c r="F62" s="4">
        <f t="shared" si="3"/>
        <v>0</v>
      </c>
      <c r="G62" s="42">
        <f t="shared" si="4"/>
        <v>1.4999999999999999E-2</v>
      </c>
      <c r="H62" s="46">
        <f t="shared" si="7"/>
        <v>0</v>
      </c>
      <c r="I62" s="4">
        <f t="shared" si="8"/>
        <v>0</v>
      </c>
      <c r="J62" s="4">
        <f t="shared" si="9"/>
        <v>0</v>
      </c>
      <c r="K62" s="4">
        <f t="shared" si="10"/>
        <v>121550.625</v>
      </c>
      <c r="L62" s="4">
        <f t="shared" si="14"/>
        <v>4862.0250000000005</v>
      </c>
      <c r="N62" s="18">
        <f>N61*(1-VLOOKUP(B61,Mortality!$A$3:$D$113,4))</f>
        <v>2.129425664465091E-2</v>
      </c>
      <c r="O62" s="8">
        <f t="shared" si="16"/>
        <v>0.43033079512921102</v>
      </c>
      <c r="P62" s="9">
        <f t="shared" si="15"/>
        <v>0</v>
      </c>
    </row>
    <row r="63" spans="1:16" x14ac:dyDescent="0.25">
      <c r="A63" s="1">
        <v>56</v>
      </c>
      <c r="B63" s="1">
        <f t="shared" si="6"/>
        <v>105</v>
      </c>
      <c r="C63" s="48">
        <v>0</v>
      </c>
      <c r="D63" s="48">
        <v>0</v>
      </c>
      <c r="E63" s="4">
        <f t="shared" si="2"/>
        <v>4862.0250000000005</v>
      </c>
      <c r="F63" s="4">
        <f t="shared" si="3"/>
        <v>0</v>
      </c>
      <c r="G63" s="42">
        <f t="shared" si="4"/>
        <v>1.4999999999999999E-2</v>
      </c>
      <c r="H63" s="46">
        <f t="shared" si="7"/>
        <v>0</v>
      </c>
      <c r="I63" s="4">
        <f t="shared" si="8"/>
        <v>0</v>
      </c>
      <c r="J63" s="4">
        <f t="shared" si="9"/>
        <v>0</v>
      </c>
      <c r="K63" s="4">
        <f t="shared" si="10"/>
        <v>121550.625</v>
      </c>
      <c r="L63" s="4">
        <f t="shared" si="14"/>
        <v>4862.0250000000005</v>
      </c>
      <c r="N63" s="18">
        <f>N62*(1-VLOOKUP(B62,Mortality!$A$3:$D$113,4))</f>
        <v>1.4795590224809767E-2</v>
      </c>
      <c r="O63" s="8">
        <f t="shared" si="16"/>
        <v>0.42397122672828674</v>
      </c>
      <c r="P63" s="9">
        <f t="shared" si="15"/>
        <v>0</v>
      </c>
    </row>
    <row r="64" spans="1:16" x14ac:dyDescent="0.25">
      <c r="A64" s="1">
        <v>57</v>
      </c>
      <c r="B64" s="1">
        <f t="shared" si="6"/>
        <v>106</v>
      </c>
      <c r="C64" s="48">
        <v>0</v>
      </c>
      <c r="D64" s="48">
        <v>0</v>
      </c>
      <c r="E64" s="4">
        <f t="shared" si="2"/>
        <v>4862.0250000000005</v>
      </c>
      <c r="F64" s="4">
        <f t="shared" si="3"/>
        <v>0</v>
      </c>
      <c r="G64" s="42">
        <f t="shared" si="4"/>
        <v>1.4999999999999999E-2</v>
      </c>
      <c r="H64" s="46">
        <f t="shared" si="7"/>
        <v>0</v>
      </c>
      <c r="I64" s="4">
        <f t="shared" si="8"/>
        <v>0</v>
      </c>
      <c r="J64" s="4">
        <f t="shared" si="9"/>
        <v>0</v>
      </c>
      <c r="K64" s="4">
        <f t="shared" si="10"/>
        <v>121550.625</v>
      </c>
      <c r="L64" s="4">
        <f t="shared" si="14"/>
        <v>4862.0250000000005</v>
      </c>
      <c r="N64" s="18">
        <f>N63*(1-VLOOKUP(B63,Mortality!$A$3:$D$113,4))</f>
        <v>9.8260991646664485E-3</v>
      </c>
      <c r="O64" s="8">
        <f t="shared" si="16"/>
        <v>0.41770564209683425</v>
      </c>
      <c r="P64" s="9">
        <f t="shared" si="15"/>
        <v>0</v>
      </c>
    </row>
    <row r="65" spans="1:16" x14ac:dyDescent="0.25">
      <c r="A65" s="1">
        <v>58</v>
      </c>
      <c r="B65" s="1">
        <f t="shared" si="6"/>
        <v>107</v>
      </c>
      <c r="C65" s="48">
        <v>0</v>
      </c>
      <c r="D65" s="48">
        <v>0</v>
      </c>
      <c r="E65" s="4">
        <f t="shared" si="2"/>
        <v>4862.0250000000005</v>
      </c>
      <c r="F65" s="4">
        <f t="shared" si="3"/>
        <v>0</v>
      </c>
      <c r="G65" s="42">
        <f t="shared" si="4"/>
        <v>1.4999999999999999E-2</v>
      </c>
      <c r="H65" s="46">
        <f t="shared" si="7"/>
        <v>0</v>
      </c>
      <c r="I65" s="4">
        <f t="shared" si="8"/>
        <v>0</v>
      </c>
      <c r="J65" s="4">
        <f t="shared" si="9"/>
        <v>0</v>
      </c>
      <c r="K65" s="4">
        <f t="shared" si="10"/>
        <v>121550.625</v>
      </c>
      <c r="L65" s="4">
        <f t="shared" si="14"/>
        <v>4862.0250000000005</v>
      </c>
      <c r="N65" s="18">
        <f>N64*(1-VLOOKUP(B64,Mortality!$A$3:$D$113,4))</f>
        <v>6.1762241082485908E-3</v>
      </c>
      <c r="O65" s="8">
        <f t="shared" si="16"/>
        <v>0.41153265231215203</v>
      </c>
      <c r="P65" s="9">
        <f t="shared" si="15"/>
        <v>0</v>
      </c>
    </row>
    <row r="66" spans="1:16" x14ac:dyDescent="0.25">
      <c r="A66" s="1">
        <v>59</v>
      </c>
      <c r="B66" s="1">
        <f t="shared" si="6"/>
        <v>108</v>
      </c>
      <c r="C66" s="48">
        <v>0</v>
      </c>
      <c r="D66" s="48">
        <v>0</v>
      </c>
      <c r="E66" s="4">
        <f t="shared" si="2"/>
        <v>4862.0250000000005</v>
      </c>
      <c r="F66" s="4">
        <f t="shared" si="3"/>
        <v>0</v>
      </c>
      <c r="G66" s="42">
        <f t="shared" si="4"/>
        <v>1.4999999999999999E-2</v>
      </c>
      <c r="H66" s="46">
        <f t="shared" si="7"/>
        <v>0</v>
      </c>
      <c r="I66" s="4">
        <f t="shared" si="8"/>
        <v>0</v>
      </c>
      <c r="J66" s="4">
        <f t="shared" si="9"/>
        <v>0</v>
      </c>
      <c r="K66" s="4">
        <f t="shared" si="10"/>
        <v>121550.625</v>
      </c>
      <c r="L66" s="4">
        <f t="shared" si="14"/>
        <v>4862.0250000000005</v>
      </c>
      <c r="N66" s="18">
        <f>N65*(1-VLOOKUP(B65,Mortality!$A$3:$D$113,4))</f>
        <v>3.6289423824992454E-3</v>
      </c>
      <c r="O66" s="8">
        <f t="shared" si="16"/>
        <v>0.40545088897748971</v>
      </c>
      <c r="P66" s="9">
        <f t="shared" si="15"/>
        <v>0</v>
      </c>
    </row>
    <row r="67" spans="1:16" x14ac:dyDescent="0.25">
      <c r="A67" s="1">
        <v>60</v>
      </c>
      <c r="B67" s="1">
        <f t="shared" si="6"/>
        <v>109</v>
      </c>
      <c r="C67" s="48">
        <v>0</v>
      </c>
      <c r="D67" s="48">
        <v>0</v>
      </c>
      <c r="E67" s="4">
        <f t="shared" si="2"/>
        <v>4862.0250000000005</v>
      </c>
      <c r="F67" s="4">
        <f t="shared" si="3"/>
        <v>0</v>
      </c>
      <c r="G67" s="42">
        <f t="shared" si="4"/>
        <v>1.4999999999999999E-2</v>
      </c>
      <c r="H67" s="46">
        <f t="shared" si="7"/>
        <v>0</v>
      </c>
      <c r="I67" s="4">
        <f t="shared" si="8"/>
        <v>0</v>
      </c>
      <c r="J67" s="4">
        <f t="shared" si="9"/>
        <v>0</v>
      </c>
      <c r="K67" s="4">
        <f t="shared" si="10"/>
        <v>121550.625</v>
      </c>
      <c r="L67" s="4">
        <f t="shared" si="14"/>
        <v>4862.0250000000005</v>
      </c>
      <c r="N67" s="18">
        <f>N66*(1-VLOOKUP(B66,Mortality!$A$3:$D$113,4))</f>
        <v>1.9618915321250809E-3</v>
      </c>
      <c r="O67" s="8">
        <f t="shared" si="16"/>
        <v>0.39945900391870909</v>
      </c>
      <c r="P67" s="9">
        <f t="shared" si="15"/>
        <v>0</v>
      </c>
    </row>
    <row r="68" spans="1:16" x14ac:dyDescent="0.25">
      <c r="A68" s="1">
        <v>61</v>
      </c>
      <c r="B68" s="1">
        <f t="shared" si="6"/>
        <v>110</v>
      </c>
      <c r="C68" s="48">
        <v>0</v>
      </c>
      <c r="D68" s="48">
        <v>0</v>
      </c>
      <c r="E68" s="4">
        <f t="shared" si="2"/>
        <v>4862.0250000000005</v>
      </c>
      <c r="F68" s="4">
        <f t="shared" si="3"/>
        <v>0</v>
      </c>
      <c r="G68" s="42">
        <f t="shared" si="4"/>
        <v>1.4999999999999999E-2</v>
      </c>
      <c r="H68" s="46">
        <f t="shared" si="7"/>
        <v>0</v>
      </c>
      <c r="I68" s="4">
        <f t="shared" si="8"/>
        <v>0</v>
      </c>
      <c r="J68" s="4">
        <f t="shared" si="9"/>
        <v>0</v>
      </c>
      <c r="K68" s="4">
        <f t="shared" si="10"/>
        <v>121550.625</v>
      </c>
      <c r="L68" s="4">
        <f t="shared" si="14"/>
        <v>4862.0250000000005</v>
      </c>
      <c r="N68" s="18">
        <f>N67*(1-VLOOKUP(B67,Mortality!$A$3:$D$113,4))</f>
        <v>9.558080498614219E-4</v>
      </c>
      <c r="O68" s="8">
        <f t="shared" si="16"/>
        <v>0.3935556688854277</v>
      </c>
      <c r="P68" s="9">
        <f t="shared" si="15"/>
        <v>0</v>
      </c>
    </row>
    <row r="69" spans="1:16" x14ac:dyDescent="0.25">
      <c r="A69" s="1">
        <v>62</v>
      </c>
      <c r="B69" s="1">
        <f t="shared" si="6"/>
        <v>111</v>
      </c>
      <c r="C69" s="48">
        <v>0</v>
      </c>
      <c r="D69" s="48">
        <v>0</v>
      </c>
      <c r="E69" s="4">
        <f t="shared" si="2"/>
        <v>4862.0250000000005</v>
      </c>
      <c r="F69" s="4">
        <f t="shared" si="3"/>
        <v>0</v>
      </c>
      <c r="G69" s="42">
        <f t="shared" si="4"/>
        <v>1.4999999999999999E-2</v>
      </c>
      <c r="H69" s="46">
        <f t="shared" si="7"/>
        <v>0</v>
      </c>
      <c r="I69" s="4">
        <f t="shared" si="8"/>
        <v>0</v>
      </c>
      <c r="J69" s="4">
        <f t="shared" si="9"/>
        <v>0</v>
      </c>
      <c r="K69" s="4">
        <f t="shared" si="10"/>
        <v>121550.625</v>
      </c>
      <c r="L69" s="4">
        <f t="shared" si="14"/>
        <v>4862.0250000000005</v>
      </c>
      <c r="N69" s="18">
        <f>N68*(1-VLOOKUP(B68,Mortality!$A$3:$D$113,4))</f>
        <v>4.0785906570869136E-4</v>
      </c>
      <c r="O69" s="8">
        <f t="shared" si="16"/>
        <v>0.38773957525657904</v>
      </c>
      <c r="P69" s="9">
        <f t="shared" si="15"/>
        <v>0</v>
      </c>
    </row>
    <row r="70" spans="1:16" x14ac:dyDescent="0.25">
      <c r="A70" s="1">
        <v>63</v>
      </c>
      <c r="B70" s="1">
        <f t="shared" si="6"/>
        <v>112</v>
      </c>
      <c r="C70" s="48">
        <v>0</v>
      </c>
      <c r="D70" s="48">
        <v>0</v>
      </c>
      <c r="E70" s="4">
        <f t="shared" si="2"/>
        <v>4862.0250000000005</v>
      </c>
      <c r="F70" s="4">
        <f t="shared" si="3"/>
        <v>0</v>
      </c>
      <c r="G70" s="42">
        <f t="shared" si="4"/>
        <v>1.4999999999999999E-2</v>
      </c>
      <c r="H70" s="46">
        <f t="shared" si="7"/>
        <v>0</v>
      </c>
      <c r="I70" s="4">
        <f t="shared" si="8"/>
        <v>0</v>
      </c>
      <c r="J70" s="4">
        <f t="shared" si="9"/>
        <v>0</v>
      </c>
      <c r="K70" s="4">
        <f t="shared" si="10"/>
        <v>121550.625</v>
      </c>
      <c r="L70" s="4">
        <f t="shared" si="14"/>
        <v>4862.0250000000005</v>
      </c>
      <c r="N70" s="18">
        <f>N69*(1-VLOOKUP(B69,Mortality!$A$3:$D$113,4))</f>
        <v>1.4628844253399914E-4</v>
      </c>
      <c r="O70" s="8">
        <f t="shared" si="16"/>
        <v>0.3820094337503242</v>
      </c>
      <c r="P70" s="9">
        <f t="shared" si="15"/>
        <v>0</v>
      </c>
    </row>
    <row r="71" spans="1:16" x14ac:dyDescent="0.25">
      <c r="A71" s="1">
        <v>64</v>
      </c>
      <c r="B71" s="1">
        <f t="shared" si="6"/>
        <v>113</v>
      </c>
      <c r="C71" s="48">
        <v>0</v>
      </c>
      <c r="D71" s="48">
        <v>0</v>
      </c>
      <c r="E71" s="4">
        <f t="shared" si="2"/>
        <v>4862.0250000000005</v>
      </c>
      <c r="F71" s="4">
        <f t="shared" si="3"/>
        <v>0</v>
      </c>
      <c r="G71" s="42">
        <f t="shared" si="4"/>
        <v>1.4999999999999999E-2</v>
      </c>
      <c r="H71" s="46">
        <f t="shared" si="7"/>
        <v>0</v>
      </c>
      <c r="I71" s="4">
        <f t="shared" si="8"/>
        <v>0</v>
      </c>
      <c r="J71" s="4">
        <f t="shared" si="9"/>
        <v>0</v>
      </c>
      <c r="K71" s="4">
        <f t="shared" si="10"/>
        <v>121550.625</v>
      </c>
      <c r="L71" s="4">
        <f t="shared" si="14"/>
        <v>4862.0250000000005</v>
      </c>
      <c r="N71" s="18">
        <f>N70*(1-VLOOKUP(B70,Mortality!$A$3:$D$113,4))</f>
        <v>4.1329410784705436E-5</v>
      </c>
      <c r="O71" s="8">
        <f t="shared" si="16"/>
        <v>0.37636397413825046</v>
      </c>
      <c r="P71" s="9">
        <f t="shared" si="15"/>
        <v>0</v>
      </c>
    </row>
    <row r="72" spans="1:16" x14ac:dyDescent="0.25">
      <c r="A72" s="1">
        <v>65</v>
      </c>
      <c r="B72" s="1">
        <f t="shared" si="6"/>
        <v>114</v>
      </c>
      <c r="C72" s="48">
        <v>0</v>
      </c>
      <c r="D72" s="48">
        <v>0</v>
      </c>
      <c r="E72" s="4">
        <f t="shared" si="2"/>
        <v>4862.0250000000005</v>
      </c>
      <c r="F72" s="4">
        <f t="shared" si="3"/>
        <v>0</v>
      </c>
      <c r="G72" s="42">
        <f t="shared" si="4"/>
        <v>1.4999999999999999E-2</v>
      </c>
      <c r="H72" s="46">
        <f t="shared" si="7"/>
        <v>0</v>
      </c>
      <c r="I72" s="4">
        <f t="shared" si="8"/>
        <v>0</v>
      </c>
      <c r="J72" s="4">
        <f t="shared" si="9"/>
        <v>0</v>
      </c>
      <c r="K72" s="4">
        <f t="shared" si="10"/>
        <v>121550.625</v>
      </c>
      <c r="L72" s="4">
        <f t="shared" ref="L72:L87" si="17">MAX(0,E72-I72)</f>
        <v>4862.0250000000005</v>
      </c>
      <c r="N72" s="18">
        <f>N71*(1-VLOOKUP(B71,Mortality!$A$3:$D$113,4))</f>
        <v>8.1714651180034249E-6</v>
      </c>
      <c r="O72" s="8">
        <f t="shared" si="16"/>
        <v>0.37080194496379359</v>
      </c>
      <c r="P72" s="9">
        <f t="shared" ref="P72:P87" si="18">IF(B72&lt;C$2,1,0)</f>
        <v>0</v>
      </c>
    </row>
    <row r="73" spans="1:16" x14ac:dyDescent="0.25">
      <c r="A73" s="1">
        <v>66</v>
      </c>
      <c r="B73" s="1">
        <f t="shared" si="6"/>
        <v>115</v>
      </c>
      <c r="C73" s="48">
        <v>0</v>
      </c>
      <c r="D73" s="48">
        <v>0</v>
      </c>
      <c r="E73" s="4">
        <f t="shared" ref="E73:E87" si="19">IF(B73&lt;C$3,0,IF(B73=C$3,C$4*K73,E72))</f>
        <v>4862.0250000000005</v>
      </c>
      <c r="F73" s="4">
        <f t="shared" ref="F73:F87" si="20">MIN(K$1*IF(K$2="B",K73,K74),MAX(0,I73-E73+IF(K$2="B",0,H73)))</f>
        <v>0</v>
      </c>
      <c r="G73" s="42">
        <f t="shared" ref="G73:G87" si="21">IF(B73&lt;C$2,O$2,O$3)</f>
        <v>1.4999999999999999E-2</v>
      </c>
      <c r="H73" s="46">
        <f t="shared" si="7"/>
        <v>0</v>
      </c>
      <c r="I73" s="4">
        <f t="shared" si="8"/>
        <v>0</v>
      </c>
      <c r="J73" s="4">
        <f t="shared" si="9"/>
        <v>0</v>
      </c>
      <c r="K73" s="4">
        <f t="shared" si="10"/>
        <v>121550.625</v>
      </c>
      <c r="L73" s="4">
        <f t="shared" si="17"/>
        <v>4862.0250000000005</v>
      </c>
      <c r="N73" s="18">
        <f>N72*(1-VLOOKUP(B72,Mortality!$A$3:$D$113,4))</f>
        <v>8.4756070496955109E-7</v>
      </c>
      <c r="O73" s="8">
        <f t="shared" ref="O73:O87" si="22">O72/(1+G72)</f>
        <v>0.36532211326482134</v>
      </c>
      <c r="P73" s="9">
        <f t="shared" si="18"/>
        <v>0</v>
      </c>
    </row>
    <row r="74" spans="1:16" x14ac:dyDescent="0.25">
      <c r="A74" s="1">
        <v>67</v>
      </c>
      <c r="B74" s="1">
        <f t="shared" ref="B74:B87" si="23">B73+1</f>
        <v>116</v>
      </c>
      <c r="C74" s="48">
        <v>0</v>
      </c>
      <c r="D74" s="48">
        <v>0</v>
      </c>
      <c r="E74" s="4">
        <f t="shared" si="19"/>
        <v>4862.0250000000005</v>
      </c>
      <c r="F74" s="4">
        <f t="shared" si="20"/>
        <v>0</v>
      </c>
      <c r="G74" s="42">
        <f t="shared" si="21"/>
        <v>1.4999999999999999E-2</v>
      </c>
      <c r="H74" s="46">
        <f t="shared" ref="H74:H87" si="24">MAX(0,J73-E74-IF(K$2="B",F74,0))*G74</f>
        <v>0</v>
      </c>
      <c r="I74" s="4">
        <f t="shared" ref="I74:I87" si="25">J73</f>
        <v>0</v>
      </c>
      <c r="J74" s="4">
        <f t="shared" ref="J74:J87" si="26">MAX(0,I74-E74-F74+H74)</f>
        <v>0</v>
      </c>
      <c r="K74" s="4">
        <f t="shared" ref="K74:K87" si="27">MIN(G$3*C$8,K73*(1+IF(B74&gt;IF(G$4="S",C$2,C$3),0,G$2)))</f>
        <v>121550.625</v>
      </c>
      <c r="L74" s="4">
        <f t="shared" si="17"/>
        <v>4862.0250000000005</v>
      </c>
      <c r="N74" s="18">
        <f>N73*(1-VLOOKUP(B73,Mortality!$A$3:$D$113,4))</f>
        <v>0</v>
      </c>
      <c r="O74" s="8">
        <f t="shared" si="22"/>
        <v>0.35992326430031663</v>
      </c>
      <c r="P74" s="9">
        <f t="shared" si="18"/>
        <v>0</v>
      </c>
    </row>
    <row r="75" spans="1:16" x14ac:dyDescent="0.25">
      <c r="A75" s="1">
        <v>68</v>
      </c>
      <c r="B75" s="1">
        <f t="shared" si="23"/>
        <v>117</v>
      </c>
      <c r="C75" s="48">
        <v>0</v>
      </c>
      <c r="D75" s="48">
        <v>0</v>
      </c>
      <c r="E75" s="4">
        <f t="shared" si="19"/>
        <v>4862.0250000000005</v>
      </c>
      <c r="F75" s="4">
        <f t="shared" si="20"/>
        <v>0</v>
      </c>
      <c r="G75" s="42">
        <f t="shared" si="21"/>
        <v>1.4999999999999999E-2</v>
      </c>
      <c r="H75" s="46">
        <f t="shared" si="24"/>
        <v>0</v>
      </c>
      <c r="I75" s="4">
        <f t="shared" si="25"/>
        <v>0</v>
      </c>
      <c r="J75" s="4">
        <f t="shared" si="26"/>
        <v>0</v>
      </c>
      <c r="K75" s="4">
        <f t="shared" si="27"/>
        <v>121550.625</v>
      </c>
      <c r="L75" s="4">
        <f t="shared" si="17"/>
        <v>4862.0250000000005</v>
      </c>
      <c r="N75" s="18">
        <f>N74*(1-VLOOKUP(B74,Mortality!$A$3:$D$113,4))</f>
        <v>0</v>
      </c>
      <c r="O75" s="8">
        <f t="shared" si="22"/>
        <v>0.35460420128110015</v>
      </c>
      <c r="P75" s="9">
        <f t="shared" si="18"/>
        <v>0</v>
      </c>
    </row>
    <row r="76" spans="1:16" x14ac:dyDescent="0.25">
      <c r="A76" s="1">
        <v>69</v>
      </c>
      <c r="B76" s="1">
        <f t="shared" si="23"/>
        <v>118</v>
      </c>
      <c r="C76" s="48">
        <v>0</v>
      </c>
      <c r="D76" s="48">
        <v>0</v>
      </c>
      <c r="E76" s="4">
        <f t="shared" si="19"/>
        <v>4862.0250000000005</v>
      </c>
      <c r="F76" s="4">
        <f t="shared" si="20"/>
        <v>0</v>
      </c>
      <c r="G76" s="42">
        <f t="shared" si="21"/>
        <v>1.4999999999999999E-2</v>
      </c>
      <c r="H76" s="46">
        <f t="shared" si="24"/>
        <v>0</v>
      </c>
      <c r="I76" s="4">
        <f t="shared" si="25"/>
        <v>0</v>
      </c>
      <c r="J76" s="4">
        <f t="shared" si="26"/>
        <v>0</v>
      </c>
      <c r="K76" s="4">
        <f t="shared" si="27"/>
        <v>121550.625</v>
      </c>
      <c r="L76" s="4">
        <f t="shared" si="17"/>
        <v>4862.0250000000005</v>
      </c>
      <c r="N76" s="18">
        <f>N75*(1-VLOOKUP(B75,Mortality!$A$3:$D$113,4))</f>
        <v>0</v>
      </c>
      <c r="O76" s="8">
        <f t="shared" si="22"/>
        <v>0.34936374510453222</v>
      </c>
      <c r="P76" s="9">
        <f t="shared" si="18"/>
        <v>0</v>
      </c>
    </row>
    <row r="77" spans="1:16" x14ac:dyDescent="0.25">
      <c r="A77" s="1">
        <v>70</v>
      </c>
      <c r="B77" s="1">
        <f t="shared" si="23"/>
        <v>119</v>
      </c>
      <c r="C77" s="48">
        <v>0</v>
      </c>
      <c r="D77" s="48">
        <v>0</v>
      </c>
      <c r="E77" s="4">
        <f t="shared" si="19"/>
        <v>4862.0250000000005</v>
      </c>
      <c r="F77" s="4">
        <f t="shared" si="20"/>
        <v>0</v>
      </c>
      <c r="G77" s="42">
        <f t="shared" si="21"/>
        <v>1.4999999999999999E-2</v>
      </c>
      <c r="H77" s="46">
        <f t="shared" si="24"/>
        <v>0</v>
      </c>
      <c r="I77" s="4">
        <f t="shared" si="25"/>
        <v>0</v>
      </c>
      <c r="J77" s="4">
        <f t="shared" si="26"/>
        <v>0</v>
      </c>
      <c r="K77" s="4">
        <f t="shared" si="27"/>
        <v>121550.625</v>
      </c>
      <c r="L77" s="4">
        <f t="shared" si="17"/>
        <v>4862.0250000000005</v>
      </c>
      <c r="N77" s="18">
        <f>N76*(1-VLOOKUP(B76,Mortality!$A$3:$D$113,4))</f>
        <v>0</v>
      </c>
      <c r="O77" s="8">
        <f t="shared" si="22"/>
        <v>0.34420073409313523</v>
      </c>
      <c r="P77" s="9">
        <f t="shared" si="18"/>
        <v>0</v>
      </c>
    </row>
    <row r="78" spans="1:16" x14ac:dyDescent="0.25">
      <c r="A78" s="1">
        <v>71</v>
      </c>
      <c r="B78" s="1">
        <f t="shared" si="23"/>
        <v>120</v>
      </c>
      <c r="C78" s="48">
        <v>0</v>
      </c>
      <c r="D78" s="48">
        <v>0</v>
      </c>
      <c r="E78" s="4">
        <f t="shared" si="19"/>
        <v>4862.0250000000005</v>
      </c>
      <c r="F78" s="4">
        <f t="shared" si="20"/>
        <v>0</v>
      </c>
      <c r="G78" s="42">
        <f t="shared" si="21"/>
        <v>1.4999999999999999E-2</v>
      </c>
      <c r="H78" s="46">
        <f t="shared" si="24"/>
        <v>0</v>
      </c>
      <c r="I78" s="4">
        <f t="shared" si="25"/>
        <v>0</v>
      </c>
      <c r="J78" s="4">
        <f t="shared" si="26"/>
        <v>0</v>
      </c>
      <c r="K78" s="4">
        <f t="shared" si="27"/>
        <v>121550.625</v>
      </c>
      <c r="L78" s="4">
        <f t="shared" si="17"/>
        <v>4862.0250000000005</v>
      </c>
      <c r="N78" s="18">
        <f>N77*(1-VLOOKUP(B77,Mortality!$A$3:$D$113,4))</f>
        <v>0</v>
      </c>
      <c r="O78" s="8">
        <f t="shared" si="22"/>
        <v>0.33911402373707905</v>
      </c>
      <c r="P78" s="9">
        <f t="shared" si="18"/>
        <v>0</v>
      </c>
    </row>
    <row r="79" spans="1:16" x14ac:dyDescent="0.25">
      <c r="A79" s="1">
        <v>72</v>
      </c>
      <c r="B79" s="1">
        <f t="shared" si="23"/>
        <v>121</v>
      </c>
      <c r="C79" s="48">
        <v>0</v>
      </c>
      <c r="D79" s="48">
        <v>0</v>
      </c>
      <c r="E79" s="4">
        <f t="shared" si="19"/>
        <v>4862.0250000000005</v>
      </c>
      <c r="F79" s="4">
        <f t="shared" si="20"/>
        <v>0</v>
      </c>
      <c r="G79" s="42">
        <f t="shared" si="21"/>
        <v>1.4999999999999999E-2</v>
      </c>
      <c r="H79" s="46">
        <f t="shared" si="24"/>
        <v>0</v>
      </c>
      <c r="I79" s="4">
        <f t="shared" si="25"/>
        <v>0</v>
      </c>
      <c r="J79" s="4">
        <f t="shared" si="26"/>
        <v>0</v>
      </c>
      <c r="K79" s="4">
        <f t="shared" si="27"/>
        <v>121550.625</v>
      </c>
      <c r="L79" s="4">
        <f t="shared" si="17"/>
        <v>4862.0250000000005</v>
      </c>
      <c r="N79" s="18">
        <f>N78*(1-VLOOKUP(B78,Mortality!$A$3:$D$113,4))</f>
        <v>0</v>
      </c>
      <c r="O79" s="8">
        <f t="shared" si="22"/>
        <v>0.33410248644047202</v>
      </c>
      <c r="P79" s="9">
        <f t="shared" si="18"/>
        <v>0</v>
      </c>
    </row>
    <row r="80" spans="1:16" x14ac:dyDescent="0.25">
      <c r="A80" s="1">
        <v>73</v>
      </c>
      <c r="B80" s="1">
        <f t="shared" si="23"/>
        <v>122</v>
      </c>
      <c r="C80" s="48">
        <v>0</v>
      </c>
      <c r="D80" s="48">
        <v>0</v>
      </c>
      <c r="E80" s="4">
        <f t="shared" si="19"/>
        <v>4862.0250000000005</v>
      </c>
      <c r="F80" s="4">
        <f t="shared" si="20"/>
        <v>0</v>
      </c>
      <c r="G80" s="42">
        <f t="shared" si="21"/>
        <v>1.4999999999999999E-2</v>
      </c>
      <c r="H80" s="46">
        <f t="shared" si="24"/>
        <v>0</v>
      </c>
      <c r="I80" s="4">
        <f t="shared" si="25"/>
        <v>0</v>
      </c>
      <c r="J80" s="4">
        <f t="shared" si="26"/>
        <v>0</v>
      </c>
      <c r="K80" s="4">
        <f t="shared" si="27"/>
        <v>121550.625</v>
      </c>
      <c r="L80" s="4">
        <f t="shared" si="17"/>
        <v>4862.0250000000005</v>
      </c>
      <c r="N80" s="18">
        <f>N79*(1-VLOOKUP(B79,Mortality!$A$3:$D$113,4))</f>
        <v>0</v>
      </c>
      <c r="O80" s="8">
        <f t="shared" si="22"/>
        <v>0.32916501127140102</v>
      </c>
      <c r="P80" s="9">
        <f t="shared" si="18"/>
        <v>0</v>
      </c>
    </row>
    <row r="81" spans="1:16" x14ac:dyDescent="0.25">
      <c r="A81" s="1">
        <v>74</v>
      </c>
      <c r="B81" s="1">
        <f t="shared" si="23"/>
        <v>123</v>
      </c>
      <c r="C81" s="48">
        <v>0</v>
      </c>
      <c r="D81" s="48">
        <v>0</v>
      </c>
      <c r="E81" s="4">
        <f t="shared" si="19"/>
        <v>4862.0250000000005</v>
      </c>
      <c r="F81" s="4">
        <f t="shared" si="20"/>
        <v>0</v>
      </c>
      <c r="G81" s="42">
        <f t="shared" si="21"/>
        <v>1.4999999999999999E-2</v>
      </c>
      <c r="H81" s="46">
        <f t="shared" si="24"/>
        <v>0</v>
      </c>
      <c r="I81" s="4">
        <f t="shared" si="25"/>
        <v>0</v>
      </c>
      <c r="J81" s="4">
        <f t="shared" si="26"/>
        <v>0</v>
      </c>
      <c r="K81" s="4">
        <f t="shared" si="27"/>
        <v>121550.625</v>
      </c>
      <c r="L81" s="4">
        <f t="shared" si="17"/>
        <v>4862.0250000000005</v>
      </c>
      <c r="N81" s="18">
        <f>N80*(1-VLOOKUP(B80,Mortality!$A$3:$D$113,4))</f>
        <v>0</v>
      </c>
      <c r="O81" s="8">
        <f t="shared" si="22"/>
        <v>0.32430050371566604</v>
      </c>
      <c r="P81" s="9">
        <f t="shared" si="18"/>
        <v>0</v>
      </c>
    </row>
    <row r="82" spans="1:16" x14ac:dyDescent="0.25">
      <c r="A82" s="1">
        <v>75</v>
      </c>
      <c r="B82" s="1">
        <f t="shared" si="23"/>
        <v>124</v>
      </c>
      <c r="C82" s="48">
        <v>0</v>
      </c>
      <c r="D82" s="48">
        <v>0</v>
      </c>
      <c r="E82" s="4">
        <f t="shared" si="19"/>
        <v>4862.0250000000005</v>
      </c>
      <c r="F82" s="4">
        <f t="shared" si="20"/>
        <v>0</v>
      </c>
      <c r="G82" s="42">
        <f t="shared" si="21"/>
        <v>1.4999999999999999E-2</v>
      </c>
      <c r="H82" s="46">
        <f t="shared" si="24"/>
        <v>0</v>
      </c>
      <c r="I82" s="4">
        <f t="shared" si="25"/>
        <v>0</v>
      </c>
      <c r="J82" s="4">
        <f t="shared" si="26"/>
        <v>0</v>
      </c>
      <c r="K82" s="4">
        <f t="shared" si="27"/>
        <v>121550.625</v>
      </c>
      <c r="L82" s="4">
        <f t="shared" si="17"/>
        <v>4862.0250000000005</v>
      </c>
      <c r="N82" s="18">
        <f>N81*(1-VLOOKUP(B81,Mortality!$A$3:$D$113,4))</f>
        <v>0</v>
      </c>
      <c r="O82" s="8">
        <f t="shared" si="22"/>
        <v>0.31950788543415376</v>
      </c>
      <c r="P82" s="9">
        <f t="shared" si="18"/>
        <v>0</v>
      </c>
    </row>
    <row r="83" spans="1:16" x14ac:dyDescent="0.25">
      <c r="A83" s="1">
        <v>76</v>
      </c>
      <c r="B83" s="1">
        <f t="shared" si="23"/>
        <v>125</v>
      </c>
      <c r="C83" s="48">
        <v>0</v>
      </c>
      <c r="D83" s="48">
        <v>0</v>
      </c>
      <c r="E83" s="4">
        <f t="shared" si="19"/>
        <v>4862.0250000000005</v>
      </c>
      <c r="F83" s="4">
        <f t="shared" si="20"/>
        <v>0</v>
      </c>
      <c r="G83" s="42">
        <f t="shared" si="21"/>
        <v>1.4999999999999999E-2</v>
      </c>
      <c r="H83" s="46">
        <f t="shared" si="24"/>
        <v>0</v>
      </c>
      <c r="I83" s="4">
        <f t="shared" si="25"/>
        <v>0</v>
      </c>
      <c r="J83" s="4">
        <f t="shared" si="26"/>
        <v>0</v>
      </c>
      <c r="K83" s="4">
        <f t="shared" si="27"/>
        <v>121550.625</v>
      </c>
      <c r="L83" s="4">
        <f t="shared" si="17"/>
        <v>4862.0250000000005</v>
      </c>
      <c r="N83" s="18">
        <f>N82*(1-VLOOKUP(B82,Mortality!$A$3:$D$113,4))</f>
        <v>0</v>
      </c>
      <c r="O83" s="8">
        <f t="shared" si="22"/>
        <v>0.31478609402379681</v>
      </c>
      <c r="P83" s="9">
        <f t="shared" si="18"/>
        <v>0</v>
      </c>
    </row>
    <row r="84" spans="1:16" x14ac:dyDescent="0.25">
      <c r="A84" s="1">
        <v>77</v>
      </c>
      <c r="B84" s="1">
        <f t="shared" si="23"/>
        <v>126</v>
      </c>
      <c r="C84" s="48">
        <v>0</v>
      </c>
      <c r="D84" s="48">
        <v>0</v>
      </c>
      <c r="E84" s="4">
        <f t="shared" si="19"/>
        <v>4862.0250000000005</v>
      </c>
      <c r="F84" s="4">
        <f t="shared" si="20"/>
        <v>0</v>
      </c>
      <c r="G84" s="42">
        <f t="shared" si="21"/>
        <v>1.4999999999999999E-2</v>
      </c>
      <c r="H84" s="46">
        <f t="shared" si="24"/>
        <v>0</v>
      </c>
      <c r="I84" s="4">
        <f t="shared" si="25"/>
        <v>0</v>
      </c>
      <c r="J84" s="4">
        <f t="shared" si="26"/>
        <v>0</v>
      </c>
      <c r="K84" s="4">
        <f t="shared" si="27"/>
        <v>121550.625</v>
      </c>
      <c r="L84" s="4">
        <f t="shared" si="17"/>
        <v>4862.0250000000005</v>
      </c>
      <c r="N84" s="18">
        <f>N83*(1-VLOOKUP(B83,Mortality!$A$3:$D$113,4))</f>
        <v>0</v>
      </c>
      <c r="O84" s="8">
        <f t="shared" si="22"/>
        <v>0.31013408278206583</v>
      </c>
      <c r="P84" s="9">
        <f t="shared" si="18"/>
        <v>0</v>
      </c>
    </row>
    <row r="85" spans="1:16" x14ac:dyDescent="0.25">
      <c r="A85" s="1">
        <v>78</v>
      </c>
      <c r="B85" s="1">
        <f t="shared" si="23"/>
        <v>127</v>
      </c>
      <c r="C85" s="48">
        <v>0</v>
      </c>
      <c r="D85" s="48">
        <v>0</v>
      </c>
      <c r="E85" s="4">
        <f t="shared" si="19"/>
        <v>4862.0250000000005</v>
      </c>
      <c r="F85" s="4">
        <f t="shared" si="20"/>
        <v>0</v>
      </c>
      <c r="G85" s="42">
        <f t="shared" si="21"/>
        <v>1.4999999999999999E-2</v>
      </c>
      <c r="H85" s="46">
        <f t="shared" si="24"/>
        <v>0</v>
      </c>
      <c r="I85" s="4">
        <f t="shared" si="25"/>
        <v>0</v>
      </c>
      <c r="J85" s="4">
        <f t="shared" si="26"/>
        <v>0</v>
      </c>
      <c r="K85" s="4">
        <f t="shared" si="27"/>
        <v>121550.625</v>
      </c>
      <c r="L85" s="4">
        <f t="shared" si="17"/>
        <v>4862.0250000000005</v>
      </c>
      <c r="N85" s="18">
        <f>N84*(1-VLOOKUP(B84,Mortality!$A$3:$D$113,4))</f>
        <v>0</v>
      </c>
      <c r="O85" s="8">
        <f t="shared" si="22"/>
        <v>0.30555082047494175</v>
      </c>
      <c r="P85" s="9">
        <f t="shared" si="18"/>
        <v>0</v>
      </c>
    </row>
    <row r="86" spans="1:16" x14ac:dyDescent="0.25">
      <c r="A86" s="1">
        <v>79</v>
      </c>
      <c r="B86" s="1">
        <f t="shared" si="23"/>
        <v>128</v>
      </c>
      <c r="C86" s="48">
        <v>0</v>
      </c>
      <c r="D86" s="48">
        <v>0</v>
      </c>
      <c r="E86" s="4">
        <f t="shared" si="19"/>
        <v>4862.0250000000005</v>
      </c>
      <c r="F86" s="4">
        <f t="shared" si="20"/>
        <v>0</v>
      </c>
      <c r="G86" s="42">
        <f t="shared" si="21"/>
        <v>1.4999999999999999E-2</v>
      </c>
      <c r="H86" s="46">
        <f t="shared" si="24"/>
        <v>0</v>
      </c>
      <c r="I86" s="4">
        <f t="shared" si="25"/>
        <v>0</v>
      </c>
      <c r="J86" s="4">
        <f t="shared" si="26"/>
        <v>0</v>
      </c>
      <c r="K86" s="4">
        <f t="shared" si="27"/>
        <v>121550.625</v>
      </c>
      <c r="L86" s="4">
        <f t="shared" si="17"/>
        <v>4862.0250000000005</v>
      </c>
      <c r="N86" s="18">
        <f>N85*(1-VLOOKUP(B85,Mortality!$A$3:$D$113,4))</f>
        <v>0</v>
      </c>
      <c r="O86" s="8">
        <f t="shared" si="22"/>
        <v>0.301035291108317</v>
      </c>
      <c r="P86" s="9">
        <f t="shared" si="18"/>
        <v>0</v>
      </c>
    </row>
    <row r="87" spans="1:16" x14ac:dyDescent="0.25">
      <c r="A87" s="1">
        <v>80</v>
      </c>
      <c r="B87" s="1">
        <f t="shared" si="23"/>
        <v>129</v>
      </c>
      <c r="C87" s="48">
        <v>0</v>
      </c>
      <c r="D87" s="48">
        <v>0</v>
      </c>
      <c r="E87" s="4">
        <f t="shared" si="19"/>
        <v>4862.0250000000005</v>
      </c>
      <c r="F87" s="4">
        <f t="shared" si="20"/>
        <v>0</v>
      </c>
      <c r="G87" s="42">
        <f t="shared" si="21"/>
        <v>1.4999999999999999E-2</v>
      </c>
      <c r="H87" s="46">
        <f t="shared" si="24"/>
        <v>0</v>
      </c>
      <c r="I87" s="4">
        <f t="shared" si="25"/>
        <v>0</v>
      </c>
      <c r="J87" s="4">
        <f t="shared" si="26"/>
        <v>0</v>
      </c>
      <c r="K87" s="4">
        <f t="shared" si="27"/>
        <v>121550.625</v>
      </c>
      <c r="L87" s="4">
        <f t="shared" si="17"/>
        <v>4862.0250000000005</v>
      </c>
      <c r="N87" s="18">
        <f>N86*(1-VLOOKUP(B86,Mortality!$A$3:$D$113,4))</f>
        <v>0</v>
      </c>
      <c r="O87" s="8">
        <f t="shared" si="22"/>
        <v>0.2965864937027754</v>
      </c>
      <c r="P87" s="9">
        <f t="shared" si="18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2" max="4" width="10" bestFit="1" customWidth="1"/>
  </cols>
  <sheetData>
    <row r="1" spans="1:6" x14ac:dyDescent="0.25">
      <c r="A1" s="15"/>
      <c r="B1" s="3" t="s">
        <v>11</v>
      </c>
      <c r="C1" s="3" t="s">
        <v>12</v>
      </c>
      <c r="D1" s="2" t="s">
        <v>14</v>
      </c>
      <c r="F1" s="19" t="s">
        <v>16</v>
      </c>
    </row>
    <row r="2" spans="1:6" ht="15" customHeight="1" x14ac:dyDescent="0.35">
      <c r="A2" s="3" t="s">
        <v>5</v>
      </c>
      <c r="B2" s="3" t="s">
        <v>13</v>
      </c>
      <c r="C2" s="3" t="s">
        <v>13</v>
      </c>
      <c r="D2" s="3" t="s">
        <v>13</v>
      </c>
      <c r="F2" s="20" t="s">
        <v>17</v>
      </c>
    </row>
    <row r="3" spans="1:6" x14ac:dyDescent="0.25">
      <c r="A3" s="16">
        <v>5</v>
      </c>
      <c r="B3" s="17">
        <v>1.7100000000000001E-4</v>
      </c>
      <c r="C3" s="17">
        <v>2.9100000000000003E-4</v>
      </c>
      <c r="D3" s="18">
        <f>(B3+C3)/2</f>
        <v>2.3100000000000003E-4</v>
      </c>
    </row>
    <row r="4" spans="1:6" x14ac:dyDescent="0.25">
      <c r="A4" s="16">
        <v>6</v>
      </c>
      <c r="B4" s="17">
        <v>1.4100000000000001E-4</v>
      </c>
      <c r="C4" s="17">
        <v>2.7E-4</v>
      </c>
      <c r="D4" s="18">
        <f t="shared" ref="D4:D67" si="0">(B4+C4)/2</f>
        <v>2.0550000000000001E-4</v>
      </c>
    </row>
    <row r="5" spans="1:6" x14ac:dyDescent="0.25">
      <c r="A5" s="16">
        <v>7</v>
      </c>
      <c r="B5" s="17">
        <v>1.18E-4</v>
      </c>
      <c r="C5" s="17">
        <v>2.5700000000000001E-4</v>
      </c>
      <c r="D5" s="18">
        <f t="shared" si="0"/>
        <v>1.875E-4</v>
      </c>
    </row>
    <row r="6" spans="1:6" x14ac:dyDescent="0.25">
      <c r="A6" s="16">
        <v>8</v>
      </c>
      <c r="B6" s="17">
        <v>1.18E-4</v>
      </c>
      <c r="C6" s="17">
        <v>2.9399999999999999E-4</v>
      </c>
      <c r="D6" s="18">
        <f t="shared" si="0"/>
        <v>2.0599999999999999E-4</v>
      </c>
    </row>
    <row r="7" spans="1:6" x14ac:dyDescent="0.25">
      <c r="A7" s="16">
        <v>9</v>
      </c>
      <c r="B7" s="17">
        <v>1.21E-4</v>
      </c>
      <c r="C7" s="17">
        <v>3.2499999999999999E-4</v>
      </c>
      <c r="D7" s="18">
        <f t="shared" si="0"/>
        <v>2.23E-4</v>
      </c>
    </row>
    <row r="8" spans="1:6" x14ac:dyDescent="0.25">
      <c r="A8" s="16">
        <v>10</v>
      </c>
      <c r="B8" s="17">
        <v>1.26E-4</v>
      </c>
      <c r="C8" s="17">
        <v>3.5E-4</v>
      </c>
      <c r="D8" s="18">
        <f t="shared" si="0"/>
        <v>2.3799999999999998E-4</v>
      </c>
    </row>
    <row r="9" spans="1:6" x14ac:dyDescent="0.25">
      <c r="A9" s="16">
        <v>11</v>
      </c>
      <c r="B9" s="17">
        <v>1.3300000000000001E-4</v>
      </c>
      <c r="C9" s="17">
        <v>3.7100000000000002E-4</v>
      </c>
      <c r="D9" s="18">
        <f t="shared" si="0"/>
        <v>2.52E-4</v>
      </c>
    </row>
    <row r="10" spans="1:6" x14ac:dyDescent="0.25">
      <c r="A10" s="16">
        <v>12</v>
      </c>
      <c r="B10" s="17">
        <v>1.4200000000000001E-4</v>
      </c>
      <c r="C10" s="17">
        <v>3.88E-4</v>
      </c>
      <c r="D10" s="18">
        <f t="shared" si="0"/>
        <v>2.6499999999999999E-4</v>
      </c>
    </row>
    <row r="11" spans="1:6" x14ac:dyDescent="0.25">
      <c r="A11" s="16">
        <v>13</v>
      </c>
      <c r="B11" s="17">
        <v>1.5200000000000001E-4</v>
      </c>
      <c r="C11" s="17">
        <v>4.0200000000000001E-4</v>
      </c>
      <c r="D11" s="18">
        <f t="shared" si="0"/>
        <v>2.7700000000000001E-4</v>
      </c>
    </row>
    <row r="12" spans="1:6" x14ac:dyDescent="0.25">
      <c r="A12" s="16">
        <v>14</v>
      </c>
      <c r="B12" s="17">
        <v>1.64E-4</v>
      </c>
      <c r="C12" s="17">
        <v>4.1399999999999998E-4</v>
      </c>
      <c r="D12" s="18">
        <f t="shared" si="0"/>
        <v>2.8899999999999998E-4</v>
      </c>
    </row>
    <row r="13" spans="1:6" x14ac:dyDescent="0.25">
      <c r="A13" s="16">
        <v>15</v>
      </c>
      <c r="B13" s="17">
        <v>1.7699999999999999E-4</v>
      </c>
      <c r="C13" s="17">
        <v>4.2499999999999998E-4</v>
      </c>
      <c r="D13" s="18">
        <f t="shared" si="0"/>
        <v>3.01E-4</v>
      </c>
    </row>
    <row r="14" spans="1:6" x14ac:dyDescent="0.25">
      <c r="A14" s="16">
        <v>16</v>
      </c>
      <c r="B14" s="17">
        <v>1.9000000000000001E-4</v>
      </c>
      <c r="C14" s="17">
        <v>4.37E-4</v>
      </c>
      <c r="D14" s="18">
        <f t="shared" si="0"/>
        <v>3.1349999999999998E-4</v>
      </c>
    </row>
    <row r="15" spans="1:6" x14ac:dyDescent="0.25">
      <c r="A15" s="16">
        <v>17</v>
      </c>
      <c r="B15" s="17">
        <v>2.04E-4</v>
      </c>
      <c r="C15" s="17">
        <v>4.4900000000000002E-4</v>
      </c>
      <c r="D15" s="18">
        <f t="shared" si="0"/>
        <v>3.2650000000000002E-4</v>
      </c>
    </row>
    <row r="16" spans="1:6" x14ac:dyDescent="0.25">
      <c r="A16" s="16">
        <v>18</v>
      </c>
      <c r="B16" s="17">
        <v>2.1900000000000001E-4</v>
      </c>
      <c r="C16" s="17">
        <v>4.6299999999999998E-4</v>
      </c>
      <c r="D16" s="18">
        <f t="shared" si="0"/>
        <v>3.4099999999999999E-4</v>
      </c>
    </row>
    <row r="17" spans="1:4" x14ac:dyDescent="0.25">
      <c r="A17" s="16">
        <v>19</v>
      </c>
      <c r="B17" s="17">
        <v>2.34E-4</v>
      </c>
      <c r="C17" s="17">
        <v>4.8000000000000001E-4</v>
      </c>
      <c r="D17" s="18">
        <f t="shared" si="0"/>
        <v>3.57E-4</v>
      </c>
    </row>
    <row r="18" spans="1:4" x14ac:dyDescent="0.25">
      <c r="A18" s="16">
        <v>20</v>
      </c>
      <c r="B18" s="17">
        <v>2.5000000000000001E-4</v>
      </c>
      <c r="C18" s="17">
        <v>4.9899999999999999E-4</v>
      </c>
      <c r="D18" s="18">
        <f t="shared" si="0"/>
        <v>3.745E-4</v>
      </c>
    </row>
    <row r="19" spans="1:4" x14ac:dyDescent="0.25">
      <c r="A19" s="16">
        <v>21</v>
      </c>
      <c r="B19" s="17">
        <v>2.6499999999999999E-4</v>
      </c>
      <c r="C19" s="17">
        <v>5.1900000000000004E-4</v>
      </c>
      <c r="D19" s="18">
        <f t="shared" si="0"/>
        <v>3.9199999999999999E-4</v>
      </c>
    </row>
    <row r="20" spans="1:4" x14ac:dyDescent="0.25">
      <c r="A20" s="16">
        <v>22</v>
      </c>
      <c r="B20" s="17">
        <v>2.81E-4</v>
      </c>
      <c r="C20" s="17">
        <v>5.4199999999999995E-4</v>
      </c>
      <c r="D20" s="18">
        <f t="shared" si="0"/>
        <v>4.1149999999999997E-4</v>
      </c>
    </row>
    <row r="21" spans="1:4" x14ac:dyDescent="0.25">
      <c r="A21" s="16">
        <v>23</v>
      </c>
      <c r="B21" s="17">
        <v>2.9799999999999998E-4</v>
      </c>
      <c r="C21" s="17">
        <v>5.6599999999999999E-4</v>
      </c>
      <c r="D21" s="18">
        <f t="shared" si="0"/>
        <v>4.3199999999999998E-4</v>
      </c>
    </row>
    <row r="22" spans="1:4" x14ac:dyDescent="0.25">
      <c r="A22" s="16">
        <v>24</v>
      </c>
      <c r="B22" s="17">
        <v>3.1399999999999999E-4</v>
      </c>
      <c r="C22" s="17">
        <v>5.9199999999999997E-4</v>
      </c>
      <c r="D22" s="18">
        <f t="shared" si="0"/>
        <v>4.5299999999999995E-4</v>
      </c>
    </row>
    <row r="23" spans="1:4" x14ac:dyDescent="0.25">
      <c r="A23" s="16">
        <v>25</v>
      </c>
      <c r="B23" s="17">
        <v>3.3100000000000002E-4</v>
      </c>
      <c r="C23" s="17">
        <v>6.1600000000000001E-4</v>
      </c>
      <c r="D23" s="18">
        <f t="shared" si="0"/>
        <v>4.7350000000000002E-4</v>
      </c>
    </row>
    <row r="24" spans="1:4" x14ac:dyDescent="0.25">
      <c r="A24" s="16">
        <v>26</v>
      </c>
      <c r="B24" s="17">
        <v>3.4699999999999998E-4</v>
      </c>
      <c r="C24" s="17">
        <v>6.3900000000000003E-4</v>
      </c>
      <c r="D24" s="18">
        <f t="shared" si="0"/>
        <v>4.9299999999999995E-4</v>
      </c>
    </row>
    <row r="25" spans="1:4" x14ac:dyDescent="0.25">
      <c r="A25" s="16">
        <v>27</v>
      </c>
      <c r="B25" s="17">
        <v>3.6200000000000002E-4</v>
      </c>
      <c r="C25" s="17">
        <v>6.5899999999999997E-4</v>
      </c>
      <c r="D25" s="18">
        <f t="shared" si="0"/>
        <v>5.1049999999999999E-4</v>
      </c>
    </row>
    <row r="26" spans="1:4" x14ac:dyDescent="0.25">
      <c r="A26" s="16">
        <v>28</v>
      </c>
      <c r="B26" s="17">
        <v>3.7599999999999998E-4</v>
      </c>
      <c r="C26" s="17">
        <v>6.7500000000000004E-4</v>
      </c>
      <c r="D26" s="18">
        <f t="shared" si="0"/>
        <v>5.2550000000000003E-4</v>
      </c>
    </row>
    <row r="27" spans="1:4" x14ac:dyDescent="0.25">
      <c r="A27" s="16">
        <v>29</v>
      </c>
      <c r="B27" s="17">
        <v>3.8900000000000002E-4</v>
      </c>
      <c r="C27" s="17">
        <v>6.87E-4</v>
      </c>
      <c r="D27" s="18">
        <f t="shared" si="0"/>
        <v>5.3800000000000007E-4</v>
      </c>
    </row>
    <row r="28" spans="1:4" x14ac:dyDescent="0.25">
      <c r="A28" s="16">
        <v>30</v>
      </c>
      <c r="B28" s="17">
        <v>4.0200000000000001E-4</v>
      </c>
      <c r="C28" s="17">
        <v>6.9399999999999996E-4</v>
      </c>
      <c r="D28" s="18">
        <f t="shared" si="0"/>
        <v>5.4799999999999998E-4</v>
      </c>
    </row>
    <row r="29" spans="1:4" x14ac:dyDescent="0.25">
      <c r="A29" s="16">
        <v>31</v>
      </c>
      <c r="B29" s="17">
        <v>4.1399999999999998E-4</v>
      </c>
      <c r="C29" s="17">
        <v>6.9899999999999997E-4</v>
      </c>
      <c r="D29" s="18">
        <f t="shared" si="0"/>
        <v>5.5649999999999992E-4</v>
      </c>
    </row>
    <row r="30" spans="1:4" x14ac:dyDescent="0.25">
      <c r="A30" s="16">
        <v>32</v>
      </c>
      <c r="B30" s="17">
        <v>4.2499999999999998E-4</v>
      </c>
      <c r="C30" s="17">
        <v>6.9999999999999999E-4</v>
      </c>
      <c r="D30" s="18">
        <f t="shared" si="0"/>
        <v>5.6249999999999996E-4</v>
      </c>
    </row>
    <row r="31" spans="1:4" x14ac:dyDescent="0.25">
      <c r="A31" s="16">
        <v>33</v>
      </c>
      <c r="B31" s="17">
        <v>4.3600000000000003E-4</v>
      </c>
      <c r="C31" s="17">
        <v>7.0100000000000002E-4</v>
      </c>
      <c r="D31" s="18">
        <f t="shared" si="0"/>
        <v>5.6849999999999999E-4</v>
      </c>
    </row>
    <row r="32" spans="1:4" x14ac:dyDescent="0.25">
      <c r="A32" s="16">
        <v>34</v>
      </c>
      <c r="B32" s="17">
        <v>4.4900000000000002E-4</v>
      </c>
      <c r="C32" s="17">
        <v>7.0200000000000004E-4</v>
      </c>
      <c r="D32" s="18">
        <f t="shared" si="0"/>
        <v>5.7550000000000006E-4</v>
      </c>
    </row>
    <row r="33" spans="1:4" x14ac:dyDescent="0.25">
      <c r="A33" s="16">
        <v>35</v>
      </c>
      <c r="B33" s="17">
        <v>4.6299999999999998E-4</v>
      </c>
      <c r="C33" s="17">
        <v>7.0399999999999998E-4</v>
      </c>
      <c r="D33" s="18">
        <f t="shared" si="0"/>
        <v>5.8350000000000003E-4</v>
      </c>
    </row>
    <row r="34" spans="1:4" x14ac:dyDescent="0.25">
      <c r="A34" s="16">
        <v>36</v>
      </c>
      <c r="B34" s="17">
        <v>4.8099999999999998E-4</v>
      </c>
      <c r="C34" s="17">
        <v>7.1900000000000002E-4</v>
      </c>
      <c r="D34" s="18">
        <f t="shared" si="0"/>
        <v>6.0000000000000006E-4</v>
      </c>
    </row>
    <row r="35" spans="1:4" x14ac:dyDescent="0.25">
      <c r="A35" s="16">
        <v>37</v>
      </c>
      <c r="B35" s="17">
        <v>5.04E-4</v>
      </c>
      <c r="C35" s="17">
        <v>7.4899999999999999E-4</v>
      </c>
      <c r="D35" s="18">
        <f t="shared" si="0"/>
        <v>6.265E-4</v>
      </c>
    </row>
    <row r="36" spans="1:4" x14ac:dyDescent="0.25">
      <c r="A36" s="16">
        <v>38</v>
      </c>
      <c r="B36" s="17">
        <v>5.3200000000000003E-4</v>
      </c>
      <c r="C36" s="17">
        <v>7.9600000000000005E-4</v>
      </c>
      <c r="D36" s="18">
        <f t="shared" si="0"/>
        <v>6.6400000000000009E-4</v>
      </c>
    </row>
    <row r="37" spans="1:4" x14ac:dyDescent="0.25">
      <c r="A37" s="16">
        <v>39</v>
      </c>
      <c r="B37" s="17">
        <v>5.6700000000000001E-4</v>
      </c>
      <c r="C37" s="17">
        <v>8.6399999999999997E-4</v>
      </c>
      <c r="D37" s="18">
        <f t="shared" si="0"/>
        <v>7.1549999999999999E-4</v>
      </c>
    </row>
    <row r="38" spans="1:4" x14ac:dyDescent="0.25">
      <c r="A38" s="16">
        <v>40</v>
      </c>
      <c r="B38" s="17">
        <v>6.0899999999999995E-4</v>
      </c>
      <c r="C38" s="17">
        <v>9.5299999999999996E-4</v>
      </c>
      <c r="D38" s="18">
        <f t="shared" si="0"/>
        <v>7.8100000000000001E-4</v>
      </c>
    </row>
    <row r="39" spans="1:4" x14ac:dyDescent="0.25">
      <c r="A39" s="16">
        <v>41</v>
      </c>
      <c r="B39" s="17">
        <v>6.5799999999999995E-4</v>
      </c>
      <c r="C39" s="17">
        <v>1.065E-3</v>
      </c>
      <c r="D39" s="18">
        <f t="shared" si="0"/>
        <v>8.6149999999999996E-4</v>
      </c>
    </row>
    <row r="40" spans="1:4" x14ac:dyDescent="0.25">
      <c r="A40" s="16">
        <v>42</v>
      </c>
      <c r="B40" s="17">
        <v>7.1500000000000003E-4</v>
      </c>
      <c r="C40" s="17">
        <v>1.201E-3</v>
      </c>
      <c r="D40" s="18">
        <f t="shared" si="0"/>
        <v>9.5800000000000008E-4</v>
      </c>
    </row>
    <row r="41" spans="1:4" x14ac:dyDescent="0.25">
      <c r="A41" s="16">
        <v>43</v>
      </c>
      <c r="B41" s="17">
        <v>7.8100000000000001E-4</v>
      </c>
      <c r="C41" s="17">
        <v>1.3619999999999999E-3</v>
      </c>
      <c r="D41" s="18">
        <f t="shared" si="0"/>
        <v>1.0715E-3</v>
      </c>
    </row>
    <row r="42" spans="1:4" x14ac:dyDescent="0.25">
      <c r="A42" s="16">
        <v>44</v>
      </c>
      <c r="B42" s="17">
        <v>8.5499999999999997E-4</v>
      </c>
      <c r="C42" s="17">
        <v>1.547E-3</v>
      </c>
      <c r="D42" s="18">
        <f t="shared" si="0"/>
        <v>1.201E-3</v>
      </c>
    </row>
    <row r="43" spans="1:4" x14ac:dyDescent="0.25">
      <c r="A43" s="16">
        <v>45</v>
      </c>
      <c r="B43" s="17">
        <v>9.3899999999999995E-4</v>
      </c>
      <c r="C43" s="17">
        <v>1.7520000000000001E-3</v>
      </c>
      <c r="D43" s="18">
        <f t="shared" si="0"/>
        <v>1.3454999999999999E-3</v>
      </c>
    </row>
    <row r="44" spans="1:4" x14ac:dyDescent="0.25">
      <c r="A44" s="16">
        <v>46</v>
      </c>
      <c r="B44" s="17">
        <v>1.0349999999999999E-3</v>
      </c>
      <c r="C44" s="17">
        <v>1.9740000000000001E-3</v>
      </c>
      <c r="D44" s="18">
        <f t="shared" si="0"/>
        <v>1.5045E-3</v>
      </c>
    </row>
    <row r="45" spans="1:4" x14ac:dyDescent="0.25">
      <c r="A45" s="16">
        <v>47</v>
      </c>
      <c r="B45" s="17">
        <v>1.1410000000000001E-3</v>
      </c>
      <c r="C45" s="17">
        <v>2.2109999999999999E-3</v>
      </c>
      <c r="D45" s="18">
        <f t="shared" si="0"/>
        <v>1.676E-3</v>
      </c>
    </row>
    <row r="46" spans="1:4" x14ac:dyDescent="0.25">
      <c r="A46" s="16">
        <v>48</v>
      </c>
      <c r="B46" s="17">
        <v>1.261E-3</v>
      </c>
      <c r="C46" s="17">
        <v>2.4599999999999999E-3</v>
      </c>
      <c r="D46" s="18">
        <f t="shared" si="0"/>
        <v>1.8605E-3</v>
      </c>
    </row>
    <row r="47" spans="1:4" x14ac:dyDescent="0.25">
      <c r="A47" s="16">
        <v>49</v>
      </c>
      <c r="B47" s="17">
        <v>1.3929999999999999E-3</v>
      </c>
      <c r="C47" s="17">
        <v>2.7209999999999999E-3</v>
      </c>
      <c r="D47" s="18">
        <f t="shared" si="0"/>
        <v>2.0569999999999998E-3</v>
      </c>
    </row>
    <row r="48" spans="1:4" x14ac:dyDescent="0.25">
      <c r="A48" s="16">
        <v>50</v>
      </c>
      <c r="B48" s="17">
        <v>1.5380000000000001E-3</v>
      </c>
      <c r="C48" s="17">
        <v>2.9940000000000001E-3</v>
      </c>
      <c r="D48" s="18">
        <f t="shared" si="0"/>
        <v>2.2660000000000002E-3</v>
      </c>
    </row>
    <row r="49" spans="1:4" x14ac:dyDescent="0.25">
      <c r="A49" s="16">
        <v>51</v>
      </c>
      <c r="B49" s="17">
        <v>1.6949999999999999E-3</v>
      </c>
      <c r="C49" s="17">
        <v>3.2789999999999998E-3</v>
      </c>
      <c r="D49" s="18">
        <f t="shared" si="0"/>
        <v>2.4869999999999996E-3</v>
      </c>
    </row>
    <row r="50" spans="1:4" x14ac:dyDescent="0.25">
      <c r="A50" s="16">
        <v>52</v>
      </c>
      <c r="B50" s="17">
        <v>1.864E-3</v>
      </c>
      <c r="C50" s="17">
        <v>3.5760000000000002E-3</v>
      </c>
      <c r="D50" s="18">
        <f t="shared" si="0"/>
        <v>2.7200000000000002E-3</v>
      </c>
    </row>
    <row r="51" spans="1:4" x14ac:dyDescent="0.25">
      <c r="A51" s="16">
        <v>53</v>
      </c>
      <c r="B51" s="17">
        <v>2.0470000000000002E-3</v>
      </c>
      <c r="C51" s="17">
        <v>3.8839999999999999E-3</v>
      </c>
      <c r="D51" s="18">
        <f t="shared" si="0"/>
        <v>2.9655000000000003E-3</v>
      </c>
    </row>
    <row r="52" spans="1:4" x14ac:dyDescent="0.25">
      <c r="A52" s="16">
        <v>54</v>
      </c>
      <c r="B52" s="17">
        <v>2.2439999999999999E-3</v>
      </c>
      <c r="C52" s="17">
        <v>4.2030000000000001E-3</v>
      </c>
      <c r="D52" s="18">
        <f t="shared" si="0"/>
        <v>3.2234999999999998E-3</v>
      </c>
    </row>
    <row r="53" spans="1:4" x14ac:dyDescent="0.25">
      <c r="A53" s="16">
        <v>55</v>
      </c>
      <c r="B53" s="17">
        <v>2.457E-3</v>
      </c>
      <c r="C53" s="17">
        <v>4.5339999999999998E-3</v>
      </c>
      <c r="D53" s="18">
        <f t="shared" si="0"/>
        <v>3.4954999999999999E-3</v>
      </c>
    </row>
    <row r="54" spans="1:4" x14ac:dyDescent="0.25">
      <c r="A54" s="16">
        <v>56</v>
      </c>
      <c r="B54" s="17">
        <v>2.689E-3</v>
      </c>
      <c r="C54" s="17">
        <v>4.8760000000000001E-3</v>
      </c>
      <c r="D54" s="18">
        <f t="shared" si="0"/>
        <v>3.7825000000000003E-3</v>
      </c>
    </row>
    <row r="55" spans="1:4" x14ac:dyDescent="0.25">
      <c r="A55" s="16">
        <v>57</v>
      </c>
      <c r="B55" s="17">
        <v>2.9420000000000002E-3</v>
      </c>
      <c r="C55" s="17">
        <v>5.228E-3</v>
      </c>
      <c r="D55" s="18">
        <f t="shared" si="0"/>
        <v>4.0850000000000001E-3</v>
      </c>
    </row>
    <row r="56" spans="1:4" x14ac:dyDescent="0.25">
      <c r="A56" s="16">
        <v>58</v>
      </c>
      <c r="B56" s="17">
        <v>3.2179999999999999E-3</v>
      </c>
      <c r="C56" s="17">
        <v>5.5929999999999999E-3</v>
      </c>
      <c r="D56" s="18">
        <f t="shared" si="0"/>
        <v>4.4054999999999997E-3</v>
      </c>
    </row>
    <row r="57" spans="1:4" x14ac:dyDescent="0.25">
      <c r="A57" s="16">
        <v>59</v>
      </c>
      <c r="B57" s="17">
        <v>3.5230000000000001E-3</v>
      </c>
      <c r="C57" s="17">
        <v>5.9880000000000003E-3</v>
      </c>
      <c r="D57" s="18">
        <f t="shared" si="0"/>
        <v>4.7555000000000002E-3</v>
      </c>
    </row>
    <row r="58" spans="1:4" x14ac:dyDescent="0.25">
      <c r="A58" s="16">
        <v>60</v>
      </c>
      <c r="B58" s="17">
        <v>3.8630000000000001E-3</v>
      </c>
      <c r="C58" s="17">
        <v>6.4279999999999997E-3</v>
      </c>
      <c r="D58" s="18">
        <f t="shared" si="0"/>
        <v>5.1454999999999999E-3</v>
      </c>
    </row>
    <row r="59" spans="1:4" x14ac:dyDescent="0.25">
      <c r="A59" s="16">
        <v>61</v>
      </c>
      <c r="B59" s="17">
        <v>4.2420000000000001E-3</v>
      </c>
      <c r="C59" s="17">
        <v>6.9329999999999999E-3</v>
      </c>
      <c r="D59" s="18">
        <f t="shared" si="0"/>
        <v>5.5875000000000005E-3</v>
      </c>
    </row>
    <row r="60" spans="1:4" x14ac:dyDescent="0.25">
      <c r="A60" s="16">
        <v>62</v>
      </c>
      <c r="B60" s="17">
        <v>4.6680000000000003E-3</v>
      </c>
      <c r="C60" s="17">
        <v>7.5199999999999998E-3</v>
      </c>
      <c r="D60" s="18">
        <f t="shared" si="0"/>
        <v>6.0940000000000005E-3</v>
      </c>
    </row>
    <row r="61" spans="1:4" x14ac:dyDescent="0.25">
      <c r="A61" s="16">
        <v>63</v>
      </c>
      <c r="B61" s="17">
        <v>5.1440000000000001E-3</v>
      </c>
      <c r="C61" s="17">
        <v>8.2070000000000008E-3</v>
      </c>
      <c r="D61" s="18">
        <f t="shared" si="0"/>
        <v>6.6755000000000009E-3</v>
      </c>
    </row>
    <row r="62" spans="1:4" x14ac:dyDescent="0.25">
      <c r="A62" s="16">
        <v>64</v>
      </c>
      <c r="B62" s="17">
        <v>5.6709999999999998E-3</v>
      </c>
      <c r="C62" s="17">
        <v>9.0080000000000004E-3</v>
      </c>
      <c r="D62" s="18">
        <f t="shared" si="0"/>
        <v>7.3395000000000005E-3</v>
      </c>
    </row>
    <row r="63" spans="1:4" x14ac:dyDescent="0.25">
      <c r="A63" s="16">
        <v>65</v>
      </c>
      <c r="B63" s="17">
        <v>6.2500000000000003E-3</v>
      </c>
      <c r="C63" s="17">
        <v>9.9399999999999992E-3</v>
      </c>
      <c r="D63" s="18">
        <f t="shared" si="0"/>
        <v>8.0949999999999998E-3</v>
      </c>
    </row>
    <row r="64" spans="1:4" x14ac:dyDescent="0.25">
      <c r="A64" s="16">
        <v>66</v>
      </c>
      <c r="B64" s="17">
        <v>6.8780000000000004E-3</v>
      </c>
      <c r="C64" s="17">
        <v>1.1016E-2</v>
      </c>
      <c r="D64" s="18">
        <f t="shared" si="0"/>
        <v>8.9470000000000001E-3</v>
      </c>
    </row>
    <row r="65" spans="1:4" x14ac:dyDescent="0.25">
      <c r="A65" s="16">
        <v>67</v>
      </c>
      <c r="B65" s="17">
        <v>7.5550000000000001E-3</v>
      </c>
      <c r="C65" s="17">
        <v>1.2251E-2</v>
      </c>
      <c r="D65" s="18">
        <f t="shared" si="0"/>
        <v>9.9030000000000003E-3</v>
      </c>
    </row>
    <row r="66" spans="1:4" x14ac:dyDescent="0.25">
      <c r="A66" s="16">
        <v>68</v>
      </c>
      <c r="B66" s="17">
        <v>8.2869999999999992E-3</v>
      </c>
      <c r="C66" s="17">
        <v>1.3657000000000001E-2</v>
      </c>
      <c r="D66" s="18">
        <f t="shared" si="0"/>
        <v>1.0971999999999999E-2</v>
      </c>
    </row>
    <row r="67" spans="1:4" x14ac:dyDescent="0.25">
      <c r="A67" s="16">
        <v>69</v>
      </c>
      <c r="B67" s="17">
        <v>9.1020000000000007E-3</v>
      </c>
      <c r="C67" s="17">
        <v>1.5233E-2</v>
      </c>
      <c r="D67" s="18">
        <f t="shared" si="0"/>
        <v>1.2167500000000001E-2</v>
      </c>
    </row>
    <row r="68" spans="1:4" x14ac:dyDescent="0.25">
      <c r="A68" s="16">
        <v>70</v>
      </c>
      <c r="B68" s="17">
        <v>1.0034E-2</v>
      </c>
      <c r="C68" s="17">
        <v>1.6979000000000001E-2</v>
      </c>
      <c r="D68" s="18">
        <f t="shared" ref="D68:D113" si="1">(B68+C68)/2</f>
        <v>1.3506500000000001E-2</v>
      </c>
    </row>
    <row r="69" spans="1:4" x14ac:dyDescent="0.25">
      <c r="A69" s="16">
        <v>71</v>
      </c>
      <c r="B69" s="17">
        <v>1.1117E-2</v>
      </c>
      <c r="C69" s="17">
        <v>1.8891000000000002E-2</v>
      </c>
      <c r="D69" s="18">
        <f t="shared" si="1"/>
        <v>1.5004E-2</v>
      </c>
    </row>
    <row r="70" spans="1:4" x14ac:dyDescent="0.25">
      <c r="A70" s="16">
        <v>72</v>
      </c>
      <c r="B70" s="17">
        <v>1.2385999999999999E-2</v>
      </c>
      <c r="C70" s="17">
        <v>2.0967E-2</v>
      </c>
      <c r="D70" s="18">
        <f t="shared" si="1"/>
        <v>1.66765E-2</v>
      </c>
    </row>
    <row r="71" spans="1:4" x14ac:dyDescent="0.25">
      <c r="A71" s="16">
        <v>73</v>
      </c>
      <c r="B71" s="17">
        <v>1.3871E-2</v>
      </c>
      <c r="C71" s="17">
        <v>2.3209E-2</v>
      </c>
      <c r="D71" s="18">
        <f t="shared" si="1"/>
        <v>1.8540000000000001E-2</v>
      </c>
    </row>
    <row r="72" spans="1:4" x14ac:dyDescent="0.25">
      <c r="A72" s="16">
        <v>74</v>
      </c>
      <c r="B72" s="17">
        <v>1.5592E-2</v>
      </c>
      <c r="C72" s="17">
        <v>2.5644E-2</v>
      </c>
      <c r="D72" s="18">
        <f t="shared" si="1"/>
        <v>2.0618000000000001E-2</v>
      </c>
    </row>
    <row r="73" spans="1:4" x14ac:dyDescent="0.25">
      <c r="A73" s="16">
        <v>75</v>
      </c>
      <c r="B73" s="17">
        <v>1.7564E-2</v>
      </c>
      <c r="C73" s="17">
        <v>2.8303999999999999E-2</v>
      </c>
      <c r="D73" s="18">
        <f t="shared" si="1"/>
        <v>2.2934E-2</v>
      </c>
    </row>
    <row r="74" spans="1:4" x14ac:dyDescent="0.25">
      <c r="A74" s="16">
        <v>76</v>
      </c>
      <c r="B74" s="17">
        <v>1.9805E-2</v>
      </c>
      <c r="C74" s="17">
        <v>3.1220000000000001E-2</v>
      </c>
      <c r="D74" s="18">
        <f t="shared" si="1"/>
        <v>2.55125E-2</v>
      </c>
    </row>
    <row r="75" spans="1:4" x14ac:dyDescent="0.25">
      <c r="A75" s="16">
        <v>77</v>
      </c>
      <c r="B75" s="17">
        <v>2.2328000000000001E-2</v>
      </c>
      <c r="C75" s="17">
        <v>3.4424999999999997E-2</v>
      </c>
      <c r="D75" s="18">
        <f t="shared" si="1"/>
        <v>2.8376499999999999E-2</v>
      </c>
    </row>
    <row r="76" spans="1:4" x14ac:dyDescent="0.25">
      <c r="A76" s="16">
        <v>78</v>
      </c>
      <c r="B76" s="17">
        <v>2.5158E-2</v>
      </c>
      <c r="C76" s="17">
        <v>3.7948000000000003E-2</v>
      </c>
      <c r="D76" s="18">
        <f t="shared" si="1"/>
        <v>3.1552999999999998E-2</v>
      </c>
    </row>
    <row r="77" spans="1:4" x14ac:dyDescent="0.25">
      <c r="A77" s="16">
        <v>79</v>
      </c>
      <c r="B77" s="17">
        <v>2.8341000000000002E-2</v>
      </c>
      <c r="C77" s="17">
        <v>4.1812000000000002E-2</v>
      </c>
      <c r="D77" s="18">
        <f t="shared" si="1"/>
        <v>3.5076500000000004E-2</v>
      </c>
    </row>
    <row r="78" spans="1:4" x14ac:dyDescent="0.25">
      <c r="A78" s="16">
        <v>80</v>
      </c>
      <c r="B78" s="17">
        <v>3.1933000000000003E-2</v>
      </c>
      <c r="C78" s="17">
        <v>4.6037000000000002E-2</v>
      </c>
      <c r="D78" s="18">
        <f t="shared" si="1"/>
        <v>3.8985000000000006E-2</v>
      </c>
    </row>
    <row r="79" spans="1:4" x14ac:dyDescent="0.25">
      <c r="A79" s="16">
        <v>81</v>
      </c>
      <c r="B79" s="17">
        <v>3.5985000000000003E-2</v>
      </c>
      <c r="C79" s="17">
        <v>5.0643000000000001E-2</v>
      </c>
      <c r="D79" s="18">
        <f t="shared" si="1"/>
        <v>4.3314000000000005E-2</v>
      </c>
    </row>
    <row r="80" spans="1:4" x14ac:dyDescent="0.25">
      <c r="A80" s="16">
        <v>82</v>
      </c>
      <c r="B80" s="17">
        <v>4.0551999999999998E-2</v>
      </c>
      <c r="C80" s="17">
        <v>5.5650999999999999E-2</v>
      </c>
      <c r="D80" s="18">
        <f t="shared" si="1"/>
        <v>4.8101499999999998E-2</v>
      </c>
    </row>
    <row r="81" spans="1:4" x14ac:dyDescent="0.25">
      <c r="A81" s="16">
        <v>83</v>
      </c>
      <c r="B81" s="17">
        <v>4.5690000000000001E-2</v>
      </c>
      <c r="C81" s="17">
        <v>6.1080000000000002E-2</v>
      </c>
      <c r="D81" s="18">
        <f t="shared" si="1"/>
        <v>5.3385000000000002E-2</v>
      </c>
    </row>
    <row r="82" spans="1:4" x14ac:dyDescent="0.25">
      <c r="A82" s="16">
        <v>84</v>
      </c>
      <c r="B82" s="17">
        <v>5.1456000000000002E-2</v>
      </c>
      <c r="C82" s="17">
        <v>6.6947999999999994E-2</v>
      </c>
      <c r="D82" s="18">
        <f t="shared" si="1"/>
        <v>5.9201999999999998E-2</v>
      </c>
    </row>
    <row r="83" spans="1:4" x14ac:dyDescent="0.25">
      <c r="A83" s="16">
        <v>85</v>
      </c>
      <c r="B83" s="17">
        <v>5.7912999999999999E-2</v>
      </c>
      <c r="C83" s="17">
        <v>7.3275000000000007E-2</v>
      </c>
      <c r="D83" s="18">
        <f t="shared" si="1"/>
        <v>6.5594E-2</v>
      </c>
    </row>
    <row r="84" spans="1:4" x14ac:dyDescent="0.25">
      <c r="A84" s="16">
        <v>86</v>
      </c>
      <c r="B84" s="17">
        <v>6.5118999999999996E-2</v>
      </c>
      <c r="C84" s="17">
        <v>8.0075999999999994E-2</v>
      </c>
      <c r="D84" s="18">
        <f t="shared" si="1"/>
        <v>7.2597499999999995E-2</v>
      </c>
    </row>
    <row r="85" spans="1:4" x14ac:dyDescent="0.25">
      <c r="A85" s="16">
        <v>87</v>
      </c>
      <c r="B85" s="17">
        <v>7.3136000000000007E-2</v>
      </c>
      <c r="C85" s="17">
        <v>8.7370000000000003E-2</v>
      </c>
      <c r="D85" s="18">
        <f t="shared" si="1"/>
        <v>8.0253000000000005E-2</v>
      </c>
    </row>
    <row r="86" spans="1:4" x14ac:dyDescent="0.25">
      <c r="A86" s="16">
        <v>88</v>
      </c>
      <c r="B86" s="17">
        <v>8.1990999999999994E-2</v>
      </c>
      <c r="C86" s="17">
        <v>9.5169000000000004E-2</v>
      </c>
      <c r="D86" s="18">
        <f t="shared" si="1"/>
        <v>8.8579999999999992E-2</v>
      </c>
    </row>
    <row r="87" spans="1:4" x14ac:dyDescent="0.25">
      <c r="A87" s="16">
        <v>89</v>
      </c>
      <c r="B87" s="17">
        <v>9.1577000000000006E-2</v>
      </c>
      <c r="C87" s="17">
        <v>0.10345500000000001</v>
      </c>
      <c r="D87" s="18">
        <f t="shared" si="1"/>
        <v>9.7516000000000005E-2</v>
      </c>
    </row>
    <row r="88" spans="1:4" x14ac:dyDescent="0.25">
      <c r="A88" s="16">
        <v>90</v>
      </c>
      <c r="B88" s="17">
        <v>0.101758</v>
      </c>
      <c r="C88" s="17">
        <v>0.112208</v>
      </c>
      <c r="D88" s="18">
        <f t="shared" si="1"/>
        <v>0.10698299999999999</v>
      </c>
    </row>
    <row r="89" spans="1:4" x14ac:dyDescent="0.25">
      <c r="A89" s="16">
        <v>91</v>
      </c>
      <c r="B89" s="17">
        <v>0.11239499999999999</v>
      </c>
      <c r="C89" s="17">
        <v>0.121402</v>
      </c>
      <c r="D89" s="18">
        <f t="shared" si="1"/>
        <v>0.11689849999999999</v>
      </c>
    </row>
    <row r="90" spans="1:4" x14ac:dyDescent="0.25">
      <c r="A90" s="16">
        <v>92</v>
      </c>
      <c r="B90" s="17">
        <v>0.123349</v>
      </c>
      <c r="C90" s="17">
        <v>0.13101699999999999</v>
      </c>
      <c r="D90" s="18">
        <f t="shared" si="1"/>
        <v>0.12718299999999999</v>
      </c>
    </row>
    <row r="91" spans="1:4" x14ac:dyDescent="0.25">
      <c r="A91" s="16">
        <v>93</v>
      </c>
      <c r="B91" s="17">
        <v>0.13448599999999999</v>
      </c>
      <c r="C91" s="17">
        <v>0.14102999999999999</v>
      </c>
      <c r="D91" s="18">
        <f t="shared" si="1"/>
        <v>0.13775799999999999</v>
      </c>
    </row>
    <row r="92" spans="1:4" x14ac:dyDescent="0.25">
      <c r="A92" s="16">
        <v>94</v>
      </c>
      <c r="B92" s="17">
        <v>0.14568900000000001</v>
      </c>
      <c r="C92" s="17">
        <v>0.151422</v>
      </c>
      <c r="D92" s="18">
        <f t="shared" si="1"/>
        <v>0.14855550000000001</v>
      </c>
    </row>
    <row r="93" spans="1:4" x14ac:dyDescent="0.25">
      <c r="A93" s="16">
        <v>95</v>
      </c>
      <c r="B93" s="17">
        <v>0.15684600000000001</v>
      </c>
      <c r="C93" s="17">
        <v>0.16217899999999999</v>
      </c>
      <c r="D93" s="18">
        <f t="shared" si="1"/>
        <v>0.1595125</v>
      </c>
    </row>
    <row r="94" spans="1:4" x14ac:dyDescent="0.25">
      <c r="A94" s="16">
        <v>96</v>
      </c>
      <c r="B94" s="17">
        <v>0.16784099999999999</v>
      </c>
      <c r="C94" s="17">
        <v>0.17327899999999999</v>
      </c>
      <c r="D94" s="18">
        <f t="shared" si="1"/>
        <v>0.17055999999999999</v>
      </c>
    </row>
    <row r="95" spans="1:4" x14ac:dyDescent="0.25">
      <c r="A95" s="16">
        <v>97</v>
      </c>
      <c r="B95" s="17">
        <v>0.178563</v>
      </c>
      <c r="C95" s="17">
        <v>0.18470600000000001</v>
      </c>
      <c r="D95" s="18">
        <f t="shared" si="1"/>
        <v>0.1816345</v>
      </c>
    </row>
    <row r="96" spans="1:4" x14ac:dyDescent="0.25">
      <c r="A96" s="16">
        <v>98</v>
      </c>
      <c r="B96" s="17">
        <v>0.18960399999999999</v>
      </c>
      <c r="C96" s="17">
        <v>0.19694600000000001</v>
      </c>
      <c r="D96" s="18">
        <f t="shared" si="1"/>
        <v>0.193275</v>
      </c>
    </row>
    <row r="97" spans="1:4" x14ac:dyDescent="0.25">
      <c r="A97" s="16">
        <v>99</v>
      </c>
      <c r="B97" s="17">
        <v>0.20155699999999999</v>
      </c>
      <c r="C97" s="17">
        <v>0.210484</v>
      </c>
      <c r="D97" s="18">
        <f t="shared" si="1"/>
        <v>0.2060205</v>
      </c>
    </row>
    <row r="98" spans="1:4" x14ac:dyDescent="0.25">
      <c r="A98" s="16">
        <v>100</v>
      </c>
      <c r="B98" s="17">
        <v>0.21501300000000001</v>
      </c>
      <c r="C98" s="17">
        <v>0.22580600000000001</v>
      </c>
      <c r="D98" s="18">
        <f t="shared" si="1"/>
        <v>0.22040950000000001</v>
      </c>
    </row>
    <row r="99" spans="1:4" x14ac:dyDescent="0.25">
      <c r="A99" s="16">
        <v>101</v>
      </c>
      <c r="B99" s="17">
        <v>0.23056499999999999</v>
      </c>
      <c r="C99" s="17">
        <v>0.243398</v>
      </c>
      <c r="D99" s="18">
        <f t="shared" si="1"/>
        <v>0.23698150000000001</v>
      </c>
    </row>
    <row r="100" spans="1:4" x14ac:dyDescent="0.25">
      <c r="A100" s="16">
        <v>102</v>
      </c>
      <c r="B100" s="17">
        <v>0.248805</v>
      </c>
      <c r="C100" s="17">
        <v>0.26374500000000001</v>
      </c>
      <c r="D100" s="18">
        <f t="shared" si="1"/>
        <v>0.25627500000000003</v>
      </c>
    </row>
    <row r="101" spans="1:4" x14ac:dyDescent="0.25">
      <c r="A101" s="16">
        <v>103</v>
      </c>
      <c r="B101" s="17">
        <v>0.27032600000000001</v>
      </c>
      <c r="C101" s="17">
        <v>0.28733399999999998</v>
      </c>
      <c r="D101" s="18">
        <f t="shared" si="1"/>
        <v>0.27883000000000002</v>
      </c>
    </row>
    <row r="102" spans="1:4" x14ac:dyDescent="0.25">
      <c r="A102" s="16">
        <v>104</v>
      </c>
      <c r="B102" s="17">
        <v>0.29571900000000001</v>
      </c>
      <c r="C102" s="17">
        <v>0.31464900000000001</v>
      </c>
      <c r="D102" s="18">
        <f t="shared" si="1"/>
        <v>0.30518400000000001</v>
      </c>
    </row>
    <row r="103" spans="1:4" x14ac:dyDescent="0.25">
      <c r="A103" s="16">
        <v>105</v>
      </c>
      <c r="B103" s="17">
        <v>0.32557599999999998</v>
      </c>
      <c r="C103" s="17">
        <v>0.34617700000000001</v>
      </c>
      <c r="D103" s="18">
        <f t="shared" si="1"/>
        <v>0.33587650000000002</v>
      </c>
    </row>
    <row r="104" spans="1:4" x14ac:dyDescent="0.25">
      <c r="A104" s="16">
        <v>106</v>
      </c>
      <c r="B104" s="17">
        <v>0.36049100000000001</v>
      </c>
      <c r="C104" s="17">
        <v>0.38240299999999999</v>
      </c>
      <c r="D104" s="18">
        <f t="shared" si="1"/>
        <v>0.37144699999999997</v>
      </c>
    </row>
    <row r="105" spans="1:4" x14ac:dyDescent="0.25">
      <c r="A105" s="16">
        <v>107</v>
      </c>
      <c r="B105" s="17">
        <v>0.40105400000000002</v>
      </c>
      <c r="C105" s="17">
        <v>0.423813</v>
      </c>
      <c r="D105" s="18">
        <f t="shared" si="1"/>
        <v>0.41243350000000001</v>
      </c>
    </row>
    <row r="106" spans="1:4" x14ac:dyDescent="0.25">
      <c r="A106" s="16">
        <v>108</v>
      </c>
      <c r="B106" s="17">
        <v>0.44785999999999998</v>
      </c>
      <c r="C106" s="17">
        <v>0.47089300000000001</v>
      </c>
      <c r="D106" s="18">
        <f t="shared" si="1"/>
        <v>0.45937649999999997</v>
      </c>
    </row>
    <row r="107" spans="1:4" x14ac:dyDescent="0.25">
      <c r="A107" s="16">
        <v>109</v>
      </c>
      <c r="B107" s="17">
        <v>0.501498</v>
      </c>
      <c r="C107" s="17">
        <v>0.52412800000000004</v>
      </c>
      <c r="D107" s="18">
        <f t="shared" si="1"/>
        <v>0.51281299999999996</v>
      </c>
    </row>
    <row r="108" spans="1:4" x14ac:dyDescent="0.25">
      <c r="A108" s="16">
        <v>110</v>
      </c>
      <c r="B108" s="17">
        <v>0.56256300000000004</v>
      </c>
      <c r="C108" s="17">
        <v>0.58400399999999997</v>
      </c>
      <c r="D108" s="18">
        <f t="shared" si="1"/>
        <v>0.57328350000000006</v>
      </c>
    </row>
    <row r="109" spans="1:4" x14ac:dyDescent="0.25">
      <c r="A109" s="16">
        <v>111</v>
      </c>
      <c r="B109" s="17">
        <v>0.63164500000000001</v>
      </c>
      <c r="C109" s="17">
        <v>0.651007</v>
      </c>
      <c r="D109" s="18">
        <f t="shared" si="1"/>
        <v>0.64132600000000006</v>
      </c>
    </row>
    <row r="110" spans="1:4" x14ac:dyDescent="0.25">
      <c r="A110" s="16">
        <v>112</v>
      </c>
      <c r="B110" s="17">
        <v>0.70933800000000002</v>
      </c>
      <c r="C110" s="17">
        <v>0.72562199999999999</v>
      </c>
      <c r="D110" s="18">
        <f t="shared" si="1"/>
        <v>0.71748000000000001</v>
      </c>
    </row>
    <row r="111" spans="1:4" x14ac:dyDescent="0.25">
      <c r="A111" s="16">
        <v>113</v>
      </c>
      <c r="B111" s="17">
        <v>0.79623299999999997</v>
      </c>
      <c r="C111" s="17">
        <v>0.80833600000000005</v>
      </c>
      <c r="D111" s="18">
        <f t="shared" si="1"/>
        <v>0.80228450000000007</v>
      </c>
    </row>
    <row r="112" spans="1:4" x14ac:dyDescent="0.25">
      <c r="A112" s="16">
        <v>114</v>
      </c>
      <c r="B112" s="17">
        <v>0.89292300000000002</v>
      </c>
      <c r="C112" s="17">
        <v>0.89963300000000002</v>
      </c>
      <c r="D112" s="18">
        <f t="shared" si="1"/>
        <v>0.89627800000000002</v>
      </c>
    </row>
    <row r="113" spans="1:4" x14ac:dyDescent="0.25">
      <c r="A113" s="16">
        <v>115</v>
      </c>
      <c r="B113" s="17">
        <v>1</v>
      </c>
      <c r="C113" s="17">
        <v>1</v>
      </c>
      <c r="D113" s="18">
        <f t="shared" si="1"/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Nonforfeiture</vt:lpstr>
      <vt:lpstr>Mortality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johndoe</dc:creator>
  <cp:lastModifiedBy>John Meetz</cp:lastModifiedBy>
  <dcterms:created xsi:type="dcterms:W3CDTF">2013-11-01T14:23:02Z</dcterms:created>
  <dcterms:modified xsi:type="dcterms:W3CDTF">2014-01-30T20:35:11Z</dcterms:modified>
</cp:coreProperties>
</file>